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PAVILHÃO HENRY PAUL\Reforma Anexo 2015\Licitação\"/>
    </mc:Choice>
  </mc:AlternateContent>
  <bookViews>
    <workbookView xWindow="0" yWindow="0" windowWidth="20490" windowHeight="7755" tabRatio="303"/>
  </bookViews>
  <sheets>
    <sheet name="ORCA" sheetId="1" r:id="rId1"/>
    <sheet name="CFF" sheetId="2" r:id="rId2"/>
  </sheets>
  <definedNames>
    <definedName name="_xlnm.Print_Area" localSheetId="0">ORCA!$A$1:$G$110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F16" i="1" l="1"/>
  <c r="G17" i="1" s="1"/>
  <c r="J52" i="1" l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4" i="1"/>
  <c r="J105" i="1"/>
  <c r="J106" i="1"/>
  <c r="J107" i="1"/>
  <c r="J108" i="1"/>
  <c r="J109" i="1"/>
  <c r="J51" i="1"/>
  <c r="L22" i="2" l="1"/>
  <c r="B21" i="2"/>
  <c r="B22" i="2"/>
  <c r="C140" i="1" l="1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C150" i="1"/>
  <c r="C146" i="1"/>
  <c r="C154" i="1" l="1"/>
  <c r="G2" i="1" l="1"/>
  <c r="F103" i="1" l="1"/>
  <c r="G103" i="1" s="1"/>
  <c r="F43" i="1"/>
  <c r="G43" i="1" s="1"/>
  <c r="F101" i="1"/>
  <c r="G101" i="1" s="1"/>
  <c r="F102" i="1"/>
  <c r="G102" i="1" s="1"/>
  <c r="F127" i="1"/>
  <c r="G127" i="1" s="1"/>
  <c r="F126" i="1"/>
  <c r="G126" i="1" s="1"/>
  <c r="F125" i="1"/>
  <c r="G125" i="1" s="1"/>
  <c r="F124" i="1"/>
  <c r="G124" i="1" s="1"/>
  <c r="F123" i="1"/>
  <c r="G123" i="1" s="1"/>
  <c r="F119" i="1"/>
  <c r="G119" i="1" s="1"/>
  <c r="F122" i="1"/>
  <c r="G122" i="1" s="1"/>
  <c r="F118" i="1"/>
  <c r="G118" i="1" s="1"/>
  <c r="F121" i="1"/>
  <c r="G121" i="1" s="1"/>
  <c r="F120" i="1"/>
  <c r="G120" i="1" s="1"/>
  <c r="F114" i="1"/>
  <c r="G114" i="1" s="1"/>
  <c r="F113" i="1"/>
  <c r="G113" i="1" s="1"/>
  <c r="F78" i="1"/>
  <c r="G78" i="1" s="1"/>
  <c r="F95" i="1"/>
  <c r="G95" i="1" s="1"/>
  <c r="F99" i="1"/>
  <c r="G99" i="1" s="1"/>
  <c r="F96" i="1"/>
  <c r="G96" i="1" s="1"/>
  <c r="F100" i="1"/>
  <c r="G100" i="1" s="1"/>
  <c r="F97" i="1"/>
  <c r="G97" i="1" s="1"/>
  <c r="F93" i="1"/>
  <c r="G93" i="1" s="1"/>
  <c r="F94" i="1"/>
  <c r="G94" i="1" s="1"/>
  <c r="F98" i="1"/>
  <c r="G98" i="1" s="1"/>
  <c r="F108" i="1"/>
  <c r="G108" i="1" s="1"/>
  <c r="G109" i="1" s="1"/>
  <c r="F21" i="1"/>
  <c r="G21" i="1" s="1"/>
  <c r="F20" i="1"/>
  <c r="G20" i="1" s="1"/>
  <c r="F14" i="1"/>
  <c r="F13" i="1"/>
  <c r="F39" i="1"/>
  <c r="G39" i="1" s="1"/>
  <c r="F40" i="1"/>
  <c r="G40" i="1" s="1"/>
  <c r="F116" i="1"/>
  <c r="G116" i="1" s="1"/>
  <c r="F15" i="1"/>
  <c r="F117" i="1"/>
  <c r="G117" i="1" s="1"/>
  <c r="F61" i="1"/>
  <c r="G61" i="1" s="1"/>
  <c r="F70" i="1"/>
  <c r="G70" i="1" s="1"/>
  <c r="F90" i="1"/>
  <c r="G90" i="1" s="1"/>
  <c r="F86" i="1"/>
  <c r="G86" i="1" s="1"/>
  <c r="F87" i="1"/>
  <c r="G87" i="1" s="1"/>
  <c r="F85" i="1"/>
  <c r="G85" i="1" s="1"/>
  <c r="F81" i="1"/>
  <c r="G81" i="1" s="1"/>
  <c r="F79" i="1"/>
  <c r="G79" i="1" s="1"/>
  <c r="F74" i="1"/>
  <c r="G74" i="1" s="1"/>
  <c r="F88" i="1"/>
  <c r="G88" i="1" s="1"/>
  <c r="F73" i="1"/>
  <c r="G73" i="1" s="1"/>
  <c r="F89" i="1"/>
  <c r="G89" i="1" s="1"/>
  <c r="F82" i="1"/>
  <c r="G82" i="1" s="1"/>
  <c r="F80" i="1"/>
  <c r="G80" i="1" s="1"/>
  <c r="F75" i="1"/>
  <c r="G75" i="1" s="1"/>
  <c r="F58" i="1"/>
  <c r="G58" i="1" s="1"/>
  <c r="F63" i="1"/>
  <c r="G63" i="1" s="1"/>
  <c r="F67" i="1"/>
  <c r="G67" i="1" s="1"/>
  <c r="F60" i="1"/>
  <c r="G60" i="1" s="1"/>
  <c r="F66" i="1"/>
  <c r="G66" i="1" s="1"/>
  <c r="F55" i="1"/>
  <c r="G55" i="1" s="1"/>
  <c r="F59" i="1"/>
  <c r="G59" i="1" s="1"/>
  <c r="F64" i="1"/>
  <c r="G64" i="1" s="1"/>
  <c r="F56" i="1"/>
  <c r="G56" i="1" s="1"/>
  <c r="F65" i="1"/>
  <c r="G65" i="1" s="1"/>
  <c r="F57" i="1"/>
  <c r="G57" i="1" s="1"/>
  <c r="F62" i="1"/>
  <c r="G62" i="1" s="1"/>
  <c r="F52" i="1"/>
  <c r="G52" i="1" s="1"/>
  <c r="F48" i="1"/>
  <c r="G48" i="1" s="1"/>
  <c r="F51" i="1"/>
  <c r="G51" i="1" s="1"/>
  <c r="F47" i="1"/>
  <c r="G47" i="1" s="1"/>
  <c r="F41" i="1"/>
  <c r="G41" i="1" s="1"/>
  <c r="F42" i="1"/>
  <c r="G42" i="1" s="1"/>
  <c r="F35" i="1"/>
  <c r="G35" i="1" s="1"/>
  <c r="F34" i="1"/>
  <c r="G34" i="1" s="1"/>
  <c r="F36" i="1"/>
  <c r="G36" i="1" s="1"/>
  <c r="F115" i="1"/>
  <c r="G115" i="1" s="1"/>
  <c r="F33" i="1"/>
  <c r="G33" i="1" s="1"/>
  <c r="F25" i="1"/>
  <c r="G25" i="1" s="1"/>
  <c r="F26" i="1"/>
  <c r="G26" i="1" s="1"/>
  <c r="F24" i="1"/>
  <c r="G24" i="1" s="1"/>
  <c r="F30" i="1"/>
  <c r="G30" i="1" s="1"/>
  <c r="F27" i="1"/>
  <c r="G27" i="1" s="1"/>
  <c r="F19" i="1"/>
  <c r="G19" i="1" s="1"/>
  <c r="F11" i="1"/>
  <c r="G11" i="1" s="1"/>
  <c r="F12" i="1"/>
  <c r="G45" i="1" l="1"/>
  <c r="G106" i="1"/>
  <c r="C21" i="2" s="1"/>
  <c r="E21" i="2" s="1"/>
  <c r="G128" i="1"/>
  <c r="C22" i="2"/>
  <c r="I22" i="2" s="1"/>
  <c r="K22" i="2" s="1"/>
  <c r="G37" i="1"/>
  <c r="C12" i="2" s="1"/>
  <c r="C8" i="2" l="1"/>
  <c r="I8" i="2" s="1"/>
  <c r="G21" i="2"/>
  <c r="I21" i="2"/>
  <c r="G12" i="2"/>
  <c r="I12" i="2"/>
  <c r="E12" i="2"/>
  <c r="G83" i="1"/>
  <c r="C19" i="2" s="1"/>
  <c r="C13" i="2"/>
  <c r="G91" i="1"/>
  <c r="C20" i="2" s="1"/>
  <c r="E8" i="2" l="1"/>
  <c r="G8" i="2"/>
  <c r="K8" i="2" s="1"/>
  <c r="K21" i="2"/>
  <c r="K12" i="2"/>
  <c r="I19" i="2"/>
  <c r="E19" i="2"/>
  <c r="G19" i="2"/>
  <c r="E20" i="2"/>
  <c r="G20" i="2"/>
  <c r="I20" i="2"/>
  <c r="I13" i="2"/>
  <c r="E13" i="2"/>
  <c r="G13" i="2"/>
  <c r="G76" i="1"/>
  <c r="C18" i="2" s="1"/>
  <c r="G71" i="1"/>
  <c r="C17" i="2" s="1"/>
  <c r="G68" i="1"/>
  <c r="C16" i="2" s="1"/>
  <c r="G53" i="1"/>
  <c r="C15" i="2" s="1"/>
  <c r="K19" i="2" l="1"/>
  <c r="I17" i="2"/>
  <c r="E17" i="2"/>
  <c r="G17" i="2"/>
  <c r="G18" i="2"/>
  <c r="E18" i="2"/>
  <c r="I18" i="2"/>
  <c r="I15" i="2"/>
  <c r="E15" i="2"/>
  <c r="G15" i="2"/>
  <c r="E16" i="2"/>
  <c r="G16" i="2"/>
  <c r="I16" i="2"/>
  <c r="K13" i="2"/>
  <c r="K20" i="2"/>
  <c r="G49" i="1"/>
  <c r="C14" i="2" s="1"/>
  <c r="K17" i="2" l="1"/>
  <c r="K15" i="2"/>
  <c r="G14" i="2"/>
  <c r="E14" i="2"/>
  <c r="I14" i="2"/>
  <c r="K16" i="2"/>
  <c r="K18" i="2"/>
  <c r="G28" i="1"/>
  <c r="C10" i="2" s="1"/>
  <c r="K14" i="2" l="1"/>
  <c r="G10" i="2"/>
  <c r="E10" i="2"/>
  <c r="I10" i="2"/>
  <c r="K10" i="2" l="1"/>
  <c r="G31" i="1" l="1"/>
  <c r="C11" i="2" s="1"/>
  <c r="I11" i="2" l="1"/>
  <c r="E11" i="2"/>
  <c r="G11" i="2"/>
  <c r="G22" i="1"/>
  <c r="G110" i="1" s="1"/>
  <c r="B4" i="2"/>
  <c r="A4" i="2"/>
  <c r="A2" i="2"/>
  <c r="A1" i="2"/>
  <c r="K11" i="2" l="1"/>
  <c r="C9" i="2"/>
  <c r="C23" i="2" s="1"/>
  <c r="D22" i="2" s="1"/>
  <c r="I9" i="2" l="1"/>
  <c r="I24" i="2" s="1"/>
  <c r="G9" i="2"/>
  <c r="G24" i="2" s="1"/>
  <c r="E9" i="2"/>
  <c r="E24" i="2" s="1"/>
  <c r="D9" i="2"/>
  <c r="K9" i="2" l="1"/>
  <c r="K24" i="2" s="1"/>
  <c r="D12" i="2"/>
  <c r="D19" i="2"/>
  <c r="D14" i="2"/>
  <c r="D10" i="2"/>
  <c r="D13" i="2"/>
  <c r="D11" i="2"/>
  <c r="D16" i="2"/>
  <c r="D18" i="2"/>
  <c r="D8" i="2"/>
  <c r="D17" i="2"/>
  <c r="D15" i="2"/>
  <c r="D20" i="2"/>
  <c r="D21" i="2"/>
  <c r="J24" i="2"/>
  <c r="H24" i="2"/>
  <c r="D23" i="2" l="1"/>
  <c r="L24" i="2"/>
  <c r="E25" i="2"/>
  <c r="G25" i="2" s="1"/>
  <c r="I25" i="2" s="1"/>
  <c r="F24" i="2"/>
  <c r="F25" i="2" s="1"/>
  <c r="H25" i="2" s="1"/>
  <c r="J25" i="2" s="1"/>
</calcChain>
</file>

<file path=xl/sharedStrings.xml><?xml version="1.0" encoding="utf-8"?>
<sst xmlns="http://schemas.openxmlformats.org/spreadsheetml/2006/main" count="444" uniqueCount="309">
  <si>
    <t>ITEM</t>
  </si>
  <si>
    <t>1.2</t>
  </si>
  <si>
    <t>1.3</t>
  </si>
  <si>
    <t>m²</t>
  </si>
  <si>
    <t>m³</t>
  </si>
  <si>
    <t>SUPRA-ESTRUTURA</t>
  </si>
  <si>
    <t>IMPERMEABILIZAÇÕES</t>
  </si>
  <si>
    <t>Un</t>
  </si>
  <si>
    <t>COBERTURA E PROTEÇÕES</t>
  </si>
  <si>
    <t>PINTURA</t>
  </si>
  <si>
    <t>m</t>
  </si>
  <si>
    <t>TOTAL</t>
  </si>
  <si>
    <t>DISCRIMINAÇÃO DOS SERVIÇOS</t>
  </si>
  <si>
    <t>UNID</t>
  </si>
  <si>
    <t>QUANT</t>
  </si>
  <si>
    <t xml:space="preserve">PROJETO : </t>
  </si>
  <si>
    <t>2.1</t>
  </si>
  <si>
    <t>5.1</t>
  </si>
  <si>
    <t>8.1</t>
  </si>
  <si>
    <t>9.1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</si>
  <si>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</si>
  <si>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</si>
  <si>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</si>
  <si>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</si>
  <si>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</si>
  <si>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</si>
  <si>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90 DIAS</t>
  </si>
  <si>
    <t>R$</t>
  </si>
  <si>
    <t>%</t>
  </si>
  <si>
    <t>VALOR ACUM. PARCIAL</t>
  </si>
  <si>
    <t>VALOR ACUM. GLOBAL</t>
  </si>
  <si>
    <t>VALOR TOTAL</t>
  </si>
  <si>
    <t>VALOR</t>
  </si>
  <si>
    <t>13.1</t>
  </si>
  <si>
    <t>1.1</t>
  </si>
  <si>
    <t>PREVENTIVO CONTRA INCÊNDIO</t>
  </si>
  <si>
    <t>PAREDES E PAINÉIS</t>
  </si>
  <si>
    <t>EXTINTOR PÓ QUÍMICO SECO 4kg</t>
  </si>
  <si>
    <t>TOTAL DA ETAPA</t>
  </si>
  <si>
    <t>TOTAL GERAL</t>
  </si>
  <si>
    <t>1º MÊS</t>
  </si>
  <si>
    <t>2º MÊS</t>
  </si>
  <si>
    <t>3º MÊS</t>
  </si>
  <si>
    <t>ORÇAMENTO</t>
  </si>
  <si>
    <t>unid</t>
  </si>
  <si>
    <t>DRENAGEM PLUVIAL</t>
  </si>
  <si>
    <t>Obs.: Área Medida em Projeção Horizontal</t>
  </si>
  <si>
    <t>SECRETARIA DE PLANEJAMENTO, TRÂNSITO E MEIO AMBIENTE</t>
  </si>
  <si>
    <t>2.2</t>
  </si>
  <si>
    <t>13.2</t>
  </si>
  <si>
    <t xml:space="preserve">CUSTO UNIT. </t>
  </si>
  <si>
    <t>CALHA DE ALUMÍNIO COM ESPESSURA DE 0,7mm, SEÇÃO 0.25x0.35M (com ladrão superior)</t>
  </si>
  <si>
    <t>INST.  ELÉTRICAS</t>
  </si>
  <si>
    <t>REFORMA DO ANEXO PAVILHAO HENRY PAUL</t>
  </si>
  <si>
    <t>8.2</t>
  </si>
  <si>
    <t>9.2</t>
  </si>
  <si>
    <t>11.1</t>
  </si>
  <si>
    <t>12.1</t>
  </si>
  <si>
    <t>13.3</t>
  </si>
  <si>
    <t>14.1</t>
  </si>
  <si>
    <t>14.2</t>
  </si>
  <si>
    <t>14.3</t>
  </si>
  <si>
    <t>ÁREA TOTAL = 107,65m²</t>
  </si>
  <si>
    <t>3.1</t>
  </si>
  <si>
    <t>3.2</t>
  </si>
  <si>
    <t>3.3</t>
  </si>
  <si>
    <t>4.1</t>
  </si>
  <si>
    <t>C16.50.05.001.005</t>
  </si>
  <si>
    <t xml:space="preserve"> C10.60.02.05.005 </t>
  </si>
  <si>
    <t>6.1</t>
  </si>
  <si>
    <t>6.2</t>
  </si>
  <si>
    <t>6.3</t>
  </si>
  <si>
    <t>7.1</t>
  </si>
  <si>
    <t>7.2</t>
  </si>
  <si>
    <t>10.1</t>
  </si>
  <si>
    <t>12.2</t>
  </si>
  <si>
    <t>12.3</t>
  </si>
  <si>
    <t>I21.20.05.05.0206</t>
  </si>
  <si>
    <t>Impremeabilizante para paredes externas</t>
  </si>
  <si>
    <t>PERFIL U ENRIJECIDO 75X40X15 CHAPA DE AÇO ESP. 3MM. "BARRA 6M" TERÇAS</t>
  </si>
  <si>
    <t>Und</t>
  </si>
  <si>
    <t>PERFIL U ENRIJECIDO 75X40X15 CHAPA DE AÇO ESP. 3MM. "BARRA 6M" CAIBRO</t>
  </si>
  <si>
    <t>TELHA SANDUÍCHE PRÉ-PINTADA 02 FACE COM ENCHIMENTO EM POLIURETANO DE 30MM, LARGURA DE 1030MM E ESPESURA DE 0,5MM</t>
  </si>
  <si>
    <t>P01 (2.30x1.80) - PORTA DE FERRO ENROLAR 2 FLS. - EIXO VERTICAL COR A DEFINIR</t>
  </si>
  <si>
    <t>HIDRÁULICO</t>
  </si>
  <si>
    <t>SANITÁRIO</t>
  </si>
  <si>
    <t>Te PVC 25 mm</t>
  </si>
  <si>
    <t>Joelho 90° PVC 25 mm</t>
  </si>
  <si>
    <t>JOELHO DE PVC 90° = 100 MM</t>
  </si>
  <si>
    <t>13.4</t>
  </si>
  <si>
    <t>Torneira elétrica</t>
  </si>
  <si>
    <t>C16.50.05.125.005</t>
  </si>
  <si>
    <t>C16.50.05.100.023</t>
  </si>
  <si>
    <t>Cuba em aço inox</t>
  </si>
  <si>
    <t>Tanque em aço inox</t>
  </si>
  <si>
    <t>PINGADEIRA EM CONCRETO PARA PLATIBANDA</t>
  </si>
  <si>
    <t>Caixa d'água de 10000 litros instalada</t>
  </si>
  <si>
    <t>I16.20.05.05.0325</t>
  </si>
  <si>
    <t>C35.25.35.15.005</t>
  </si>
  <si>
    <t>I10.05.05.30.047</t>
  </si>
  <si>
    <t>Caixa de gordura com tubo de concreto de 1 metro</t>
  </si>
  <si>
    <t>Interruptor paralelo 2 teclas</t>
  </si>
  <si>
    <t>Fios de 2,5 mm²</t>
  </si>
  <si>
    <t>Fio de 6 mm²</t>
  </si>
  <si>
    <t>Interruptor com 1,2 e 3 teclas simples</t>
  </si>
  <si>
    <t>Dijuntor 10 A</t>
  </si>
  <si>
    <t>Dijuntor 15 A</t>
  </si>
  <si>
    <t>Dijuntor 30 A</t>
  </si>
  <si>
    <t>Eletroduto rígido 1"</t>
  </si>
  <si>
    <t>Eletrocalha FeGa barra de 300cm dim. 100X100mm</t>
  </si>
  <si>
    <t>LUMINÁRIA FLUORESCENTE  DE SOBREPOR 2x40, AUTO-BRILHO, COM ALETAS - COMPLETA</t>
  </si>
  <si>
    <t>C21.15.62.10.020</t>
  </si>
  <si>
    <t>Eletroduto de PVC flexivel corrugada 3/4"</t>
  </si>
  <si>
    <t>C21.15.43.10.009</t>
  </si>
  <si>
    <t>6.4</t>
  </si>
  <si>
    <t>1.4</t>
  </si>
  <si>
    <t>INFRAESTRUTURA</t>
  </si>
  <si>
    <t xml:space="preserve">PREÇO UNIT. </t>
  </si>
  <si>
    <t>PREÇO (CUSTO+BDI)</t>
  </si>
  <si>
    <t>BDI</t>
  </si>
  <si>
    <t>1.5</t>
  </si>
  <si>
    <t>MOVIMENTAÇÃO DE TERRA</t>
  </si>
  <si>
    <t>Escavação manual profundidade até 2 metros</t>
  </si>
  <si>
    <t>Reaterro das fundações</t>
  </si>
  <si>
    <t>C10.24.20.04.005</t>
  </si>
  <si>
    <t>C10.24.20.20.010</t>
  </si>
  <si>
    <t>Sapata em concreto armado Fck=25 Mpa (0,60x0,60x0,30)</t>
  </si>
  <si>
    <t>Vigas baldrame em concreto armado Fck=25 MPa  nas dimensões (15x40cm)</t>
  </si>
  <si>
    <t>C35.25.35.15.030</t>
  </si>
  <si>
    <t>Cinta em concreto armado  Fck=25MPa (0,15x0,30x42,75)</t>
  </si>
  <si>
    <t>Vergas e contra vergas em concreto armado h=15cm com treliça. (0,15x0,15x39,70)</t>
  </si>
  <si>
    <t>Laje maciça em concreto armado Fck=25 MPa h=10 cm</t>
  </si>
  <si>
    <t>Impermeabilização com manta asfáltica de vigas de baldrame</t>
  </si>
  <si>
    <t>C10.28.30.10.016</t>
  </si>
  <si>
    <t>Alvenaria de tijolo maciço a vista</t>
  </si>
  <si>
    <t>Alvenaria de tijolo 6 furos (bancada e central de gás)</t>
  </si>
  <si>
    <t>C10.32.05.20.005</t>
  </si>
  <si>
    <t>C10.48.05.05.005</t>
  </si>
  <si>
    <t>Chapisco, traço 1:3 espessura de 5 mm incluíndo requadros</t>
  </si>
  <si>
    <t>6.5</t>
  </si>
  <si>
    <t>C10.64.15.05.041</t>
  </si>
  <si>
    <t>J02 - (1.20x3.00) QUADRO COM TELA NYLON P/ MOSQUITO</t>
  </si>
  <si>
    <t>C10.64.20.20.005</t>
  </si>
  <si>
    <t>C10.36.25.17.005</t>
  </si>
  <si>
    <t>C16.40.05.05.015</t>
  </si>
  <si>
    <t>C10.36.24.05.007</t>
  </si>
  <si>
    <t>RUFO  DE ALUMÍNIO COM ESPESSURA DE 0,7mm</t>
  </si>
  <si>
    <t>PAVIMENTAÇÕES INTERNAS E REVESTIMENTO</t>
  </si>
  <si>
    <t>C10.56.15.05.040</t>
  </si>
  <si>
    <t>C10.48.10.05.035</t>
  </si>
  <si>
    <t>Cerâmica PEI-2, extra, 25x40cm cor a definir</t>
  </si>
  <si>
    <t>Cerâmica carga pesada PEI-4, extra,  45x45cm cor a definir</t>
  </si>
  <si>
    <t>C16.05.15.10.020</t>
  </si>
  <si>
    <t>TUBO PVC P/DESCIDA DE AP - 100 MM</t>
  </si>
  <si>
    <t>C16.25.10.28.020</t>
  </si>
  <si>
    <t>1.6</t>
  </si>
  <si>
    <t>C21.15.62.15.005</t>
  </si>
  <si>
    <t>tomada 2 p. com espelho</t>
  </si>
  <si>
    <t>C21.15.88.20.019</t>
  </si>
  <si>
    <t>C21.05.05.05.0325</t>
  </si>
  <si>
    <t>Caixa de distribuição de chapa galvanizada p/12 dijuntores trifásico</t>
  </si>
  <si>
    <t>C21.15.10.75.025</t>
  </si>
  <si>
    <t>C21.15.10.75.035</t>
  </si>
  <si>
    <t>C21.15.40.50.004</t>
  </si>
  <si>
    <t>C21.15.40.45.005</t>
  </si>
  <si>
    <t>C21.15.40.45.015</t>
  </si>
  <si>
    <t>C21.10.30.01.005</t>
  </si>
  <si>
    <t>C21.10.30.15.010</t>
  </si>
  <si>
    <t>C16.35.05.35.010</t>
  </si>
  <si>
    <t>C10.80.10.05.040</t>
  </si>
  <si>
    <t>Fundo preparador para paredes internas (2 demão)</t>
  </si>
  <si>
    <t>C10.80.10.05.005</t>
  </si>
  <si>
    <t>Pintura nas paredes internas em acrílico semi-brilho nas cores conforme memorial descritivo e projeto arquitetônico (2 demão)</t>
  </si>
  <si>
    <t>C10.80.10.05.015</t>
  </si>
  <si>
    <t>C16.50.05.051.010</t>
  </si>
  <si>
    <t>Torneira metálica para tanque</t>
  </si>
  <si>
    <t>C16.05.15.25.010</t>
  </si>
  <si>
    <t>Tubo de PVC 25 mm</t>
  </si>
  <si>
    <t>C16.05.10.20.010</t>
  </si>
  <si>
    <t>C16.05.10.82.010</t>
  </si>
  <si>
    <t>Caixa de Inspeção em concreto 60 x 60 x 80cm com tampa em concreto pré-moldado e alça em aço</t>
  </si>
  <si>
    <t>C16.50.05.091.030</t>
  </si>
  <si>
    <t>Decomposição dos valores</t>
  </si>
  <si>
    <t>Para a composição dos valores foram utilizados orçamentos de empresas locais e foi utilizado o Catálogo de Referência de Serviços e Custos Volume 2 - 23ª Edição - Dezembro / 2014 (IPPUJ) e SINAPI - Sistema Nacional depesquisa de custos e índices da construção civil novembro de 2014.</t>
  </si>
  <si>
    <t>Fio de 10 mm²</t>
  </si>
  <si>
    <t>C21.15.10.75.040</t>
  </si>
  <si>
    <t>Tubo PVC 100 mm</t>
  </si>
  <si>
    <t>Joelho 45° PVC 100 mm</t>
  </si>
  <si>
    <t>Te PVC 100 mm</t>
  </si>
  <si>
    <t>2.3</t>
  </si>
  <si>
    <t>Retirada do contrapiso existente</t>
  </si>
  <si>
    <t>C10.48.05.10.015</t>
  </si>
  <si>
    <t>Reboco espessura de 2 cm</t>
  </si>
  <si>
    <t>I10.05.05.15.545</t>
  </si>
  <si>
    <t>Remoção e recolocação do paver</t>
  </si>
  <si>
    <t>C20.05.10.10.016 + C35.12.05.15.005</t>
  </si>
  <si>
    <t>ILUMINAÇÃO EMERGÊNCIA TIPO HALÓGENA 1x8W ALIMENTAÇÃO - BLOCO  AUTÔNOMO</t>
  </si>
  <si>
    <t>Santo André Serralheria</t>
  </si>
  <si>
    <t>Balaroti Mat. Constr.</t>
  </si>
  <si>
    <t>Ralo linear 70cm com grelha branca PVC</t>
  </si>
  <si>
    <t>I21.20.05.05.0202</t>
  </si>
  <si>
    <t>PLACA "SAÍDA"  DE EMERGÊNCIA ALIMENTAÇÃO - AUTÔNOMO 1x9w (120x80x90mm)</t>
  </si>
  <si>
    <t>Alvenaria de tijolo a vista</t>
  </si>
  <si>
    <t>Total:</t>
  </si>
  <si>
    <t>Item orçado abaixo</t>
  </si>
  <si>
    <t xml:space="preserve">Coifa sobre o fogão </t>
  </si>
  <si>
    <t>Placa de granito cinza Mundo Novo esp. 4 cm - bancada</t>
  </si>
  <si>
    <t>C16.25.10.34.025</t>
  </si>
  <si>
    <t>C16.25.10.74.015</t>
  </si>
  <si>
    <t>Transporte  de entulhos</t>
  </si>
  <si>
    <t>73801/001</t>
  </si>
  <si>
    <t>C10.16.05.05.023</t>
  </si>
  <si>
    <t>Tijolo maciço a vista com material</t>
  </si>
  <si>
    <t>Tubo de concreto armado para esgoto sanitário</t>
  </si>
  <si>
    <t>Fundo e Tampa</t>
  </si>
  <si>
    <t>preço da loja</t>
  </si>
  <si>
    <t>Tela de ventilação</t>
  </si>
  <si>
    <t>Orçamento da Loja 3A Materiais de Construção - contato por telefone</t>
  </si>
  <si>
    <t>9.3</t>
  </si>
  <si>
    <t>9.4</t>
  </si>
  <si>
    <t>15.1</t>
  </si>
  <si>
    <t>LIMPEZA FINAL E ENTREGA DA OBRA</t>
  </si>
  <si>
    <t>Área Total à Construir = 107,65m²</t>
  </si>
  <si>
    <t>74164/004</t>
  </si>
  <si>
    <t>C10.24.30.10.005</t>
  </si>
  <si>
    <t>C10.32.10.05.010</t>
  </si>
  <si>
    <t>C35.25.35.15.020</t>
  </si>
  <si>
    <t>Pilares em concreto armado Fck=25 MPa (0,15x0,25)</t>
  </si>
  <si>
    <t>malha de ferro para o piso 4,2mm =  R$ 9,69 m²</t>
  </si>
  <si>
    <t>Soleira de granito cinza Mundo Novo esp. 4 cm
(espessura: 20mm / largura: 200mm)</t>
  </si>
  <si>
    <t>Marmoraria Laser</t>
  </si>
  <si>
    <t>C10.64.15.25.010</t>
  </si>
  <si>
    <t>J01 - (1.20x3.00) JANELA ALUMINIO ANODIZADO BRONZE TIPO VENEZIANA - ABRIR  2 FL.</t>
  </si>
  <si>
    <t>P02 (2.30x1.00) - PORTA ALUMINIO ANODIZADO BRONZE TIPO VENEZIANA - ABRIR, EIXO VERTICAL.</t>
  </si>
  <si>
    <t>P04 (1.00x2.10) - PORTA ALUMÍNIO ANODIZADO BRONZE TIPO VENEZIANA - ABRIR 1 FL.</t>
  </si>
  <si>
    <t>P03 (1.40x1.80) - PORTA ALUMINIO ANODIZADO BRONZE TIPO VENEZIANA - ABRIR 2 FL.</t>
  </si>
  <si>
    <t>C16.10.05.66.015</t>
  </si>
  <si>
    <t xml:space="preserve">Registro de gaveta com canopla metálica cromada (25 mm)  </t>
  </si>
  <si>
    <t>SISTEMA DE GÁS</t>
  </si>
  <si>
    <t>Estrado de madeira de lei para apoiar o botijão.</t>
  </si>
  <si>
    <t>C10.84.40.05.015</t>
  </si>
  <si>
    <t>C16.37.05.5.080</t>
  </si>
  <si>
    <t>C16.10.05.68.005</t>
  </si>
  <si>
    <t>Valor obtido através do site da empresa Balaroti Materiais de Construção</t>
  </si>
  <si>
    <t>C16.37.05.05.070</t>
  </si>
  <si>
    <t>C16.20.05.25.002</t>
  </si>
  <si>
    <t>Tubo de cobre de 22mm (e conexões)</t>
  </si>
  <si>
    <t>Mangueira flexível trançada em aço</t>
  </si>
  <si>
    <t>Conector rosqueavel para PLTI</t>
  </si>
  <si>
    <t>Registro de fecho rápido com 3/4 de volta</t>
  </si>
  <si>
    <t>Registro de latão Ø 1/2" NPT, para mangueira flexível de amianto</t>
  </si>
  <si>
    <t>Valvula de retenção e esfera</t>
  </si>
  <si>
    <t>Placa com a inscrição "CUIDADO CENTRAL DE GÁS", de forma legivel, com letras na cor preta e sobre fundo amarelo.</t>
  </si>
  <si>
    <t>OBS: toda tubulação enterrada será pintada com tinta "ONDALIT TUBOPRIMER" e isolada com fita "ONDALIT TUBOFITA".</t>
  </si>
  <si>
    <t>OBS: toda tubulação exposta aparente de gás, será pintada na cor amarela.</t>
  </si>
  <si>
    <t>Limpeza da obra com remoção de entulhos (Interna e Externamente).</t>
  </si>
  <si>
    <t>Bluminox</t>
  </si>
  <si>
    <t xml:space="preserve">Custo da hora do servente = R$15,00 e tempo gasto p/ 1 m² = 0,6 h </t>
  </si>
  <si>
    <t xml:space="preserve">Custo da hora do pedreiro = R$20,00 e tempo gasto p/ 1 m² = 0,6 h </t>
  </si>
  <si>
    <t>C10.24.45.10.002</t>
  </si>
  <si>
    <t>Concreto usinado impermeabilizante e fck=25MPa (inclui vibração, lançamento e cura) =  R$ 22,95 m²</t>
  </si>
  <si>
    <t>Contrapiso de 5cm de concreto usinado impermeabilizante e fck=20MPa (inclui vibração, lançamento e cura)</t>
  </si>
  <si>
    <t>ITENS SUPRIMIDOS</t>
  </si>
  <si>
    <t>TOTAL SUPRIMIDO</t>
  </si>
  <si>
    <t>13.5</t>
  </si>
  <si>
    <t>14.4</t>
  </si>
  <si>
    <t>14.5</t>
  </si>
  <si>
    <t>14.6</t>
  </si>
  <si>
    <t/>
  </si>
  <si>
    <t>3.4</t>
  </si>
  <si>
    <t>5.2</t>
  </si>
  <si>
    <t>5.3</t>
  </si>
  <si>
    <t>5.4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</si>
  <si>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</si>
  <si>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</si>
  <si>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</si>
  <si>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</si>
  <si>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</si>
  <si>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</si>
  <si>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</si>
  <si>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</si>
  <si>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</si>
  <si>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11.2</t>
  </si>
  <si>
    <t>11.3</t>
  </si>
  <si>
    <t>12.4</t>
  </si>
  <si>
    <t>12.5</t>
  </si>
  <si>
    <t>13.6</t>
  </si>
  <si>
    <t>14.7</t>
  </si>
  <si>
    <t>14.8</t>
  </si>
  <si>
    <t>14.9</t>
  </si>
  <si>
    <t>14.10</t>
  </si>
  <si>
    <t>14.11</t>
  </si>
  <si>
    <t>Contrapiso de 5cm de concreto usinado impermeabilizante e fck=20MPa</t>
  </si>
  <si>
    <t>sub-base de brita nº02 com altura de 6 cm = R$111,71 m³ x 0,06 de altura = R$6,70 m²</t>
  </si>
  <si>
    <t>R$ 51,73 * 0,45 = R$ 23,2785 * 0,3 = R$ 6,98355  -=- R$ 51,73 - R$ 6,98355 = R$ 44,74645</t>
  </si>
  <si>
    <t>R$ 44,75 - adotado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</si>
  <si>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</si>
  <si>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</si>
  <si>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</si>
  <si>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</si>
  <si>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</si>
  <si>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</si>
  <si>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</si>
  <si>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</si>
  <si>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</si>
  <si>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45% - corresponde a mão de obra</t>
  </si>
  <si>
    <t>30% - desconto na mão de obra</t>
  </si>
  <si>
    <t>Locação de obra</t>
  </si>
  <si>
    <t>C10.24.05.05.005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</si>
</sst>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sz val="10"/>
      <color theme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4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164" fontId="4" fillId="0" borderId="8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9" fontId="6" fillId="0" borderId="6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9" xfId="0" applyNumberFormat="1" applyFont="1" applyBorder="1"/>
    <xf numFmtId="9" fontId="12" fillId="0" borderId="10" xfId="0" applyNumberFormat="1" applyFont="1" applyBorder="1"/>
    <xf numFmtId="0" fontId="12" fillId="0" borderId="0" xfId="0" applyFont="1" applyBorder="1"/>
    <xf numFmtId="165" fontId="10" fillId="0" borderId="11" xfId="1" applyFont="1" applyBorder="1"/>
    <xf numFmtId="165" fontId="4" fillId="0" borderId="12" xfId="1" applyFont="1" applyBorder="1"/>
    <xf numFmtId="0" fontId="2" fillId="0" borderId="12" xfId="0" applyFont="1" applyBorder="1"/>
    <xf numFmtId="0" fontId="5" fillId="0" borderId="12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2" fillId="0" borderId="14" xfId="0" applyFont="1" applyBorder="1"/>
    <xf numFmtId="9" fontId="2" fillId="0" borderId="14" xfId="2" applyFont="1" applyBorder="1" applyAlignment="1">
      <alignment horizontal="center"/>
    </xf>
    <xf numFmtId="0" fontId="8" fillId="0" borderId="15" xfId="0" applyFont="1" applyBorder="1"/>
    <xf numFmtId="165" fontId="3" fillId="0" borderId="12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8" fillId="0" borderId="12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3" fillId="0" borderId="12" xfId="0" applyFont="1" applyBorder="1"/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10" fillId="0" borderId="16" xfId="1" applyFont="1" applyBorder="1"/>
    <xf numFmtId="165" fontId="11" fillId="0" borderId="14" xfId="1" applyFont="1" applyBorder="1"/>
    <xf numFmtId="165" fontId="4" fillId="0" borderId="14" xfId="1" applyFont="1" applyBorder="1"/>
    <xf numFmtId="165" fontId="6" fillId="0" borderId="14" xfId="1" applyFont="1" applyBorder="1"/>
    <xf numFmtId="0" fontId="5" fillId="0" borderId="14" xfId="0" applyFont="1" applyBorder="1"/>
    <xf numFmtId="9" fontId="5" fillId="0" borderId="14" xfId="2" applyFont="1" applyBorder="1" applyAlignment="1">
      <alignment horizontal="center"/>
    </xf>
    <xf numFmtId="9" fontId="8" fillId="0" borderId="14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1" xfId="0" applyFont="1" applyBorder="1"/>
    <xf numFmtId="0" fontId="5" fillId="0" borderId="12" xfId="0" applyFont="1" applyBorder="1" applyAlignment="1">
      <alignment horizontal="center"/>
    </xf>
    <xf numFmtId="164" fontId="20" fillId="0" borderId="12" xfId="3" applyFont="1" applyBorder="1" applyAlignment="1">
      <alignment horizontal="left"/>
    </xf>
    <xf numFmtId="164" fontId="20" fillId="0" borderId="13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7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8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5" xfId="3" applyFont="1" applyFill="1" applyBorder="1" applyAlignment="1">
      <alignment horizontal="center"/>
    </xf>
    <xf numFmtId="0" fontId="23" fillId="0" borderId="0" xfId="0" applyFont="1"/>
    <xf numFmtId="164" fontId="12" fillId="0" borderId="0" xfId="3" applyFont="1"/>
    <xf numFmtId="165" fontId="3" fillId="2" borderId="2" xfId="1" applyFont="1" applyFill="1" applyBorder="1"/>
    <xf numFmtId="9" fontId="3" fillId="2" borderId="2" xfId="2" applyFont="1" applyFill="1" applyBorder="1"/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12" fillId="0" borderId="2" xfId="3" applyFont="1" applyFill="1" applyBorder="1"/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justify" vertical="justify"/>
    </xf>
    <xf numFmtId="0" fontId="12" fillId="0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right" vertical="justify"/>
    </xf>
    <xf numFmtId="164" fontId="12" fillId="0" borderId="22" xfId="3" applyFont="1" applyFill="1" applyBorder="1" applyAlignment="1">
      <alignment horizontal="center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13" fillId="0" borderId="0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164" fontId="18" fillId="0" borderId="2" xfId="3" applyFont="1" applyBorder="1"/>
    <xf numFmtId="0" fontId="12" fillId="0" borderId="2" xfId="0" applyFont="1" applyBorder="1" applyAlignment="1">
      <alignment horizontal="center"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2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9" xfId="3" applyFont="1" applyFill="1" applyBorder="1" applyAlignment="1">
      <alignment horizontal="center"/>
    </xf>
    <xf numFmtId="164" fontId="12" fillId="3" borderId="19" xfId="3" applyFont="1" applyFill="1" applyBorder="1" applyAlignment="1">
      <alignment horizontal="center"/>
    </xf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0" xfId="0" applyFont="1"/>
    <xf numFmtId="164" fontId="1" fillId="0" borderId="0" xfId="3" applyNumberFormat="1" applyFont="1" applyBorder="1"/>
    <xf numFmtId="164" fontId="1" fillId="0" borderId="0" xfId="0" applyNumberFormat="1" applyFont="1" applyBorder="1"/>
    <xf numFmtId="0" fontId="12" fillId="0" borderId="2" xfId="0" applyFont="1" applyFill="1" applyBorder="1" applyAlignment="1">
      <alignment horizontal="left" vertical="justify"/>
    </xf>
    <xf numFmtId="0" fontId="25" fillId="0" borderId="0" xfId="0" applyFont="1" applyFill="1"/>
    <xf numFmtId="164" fontId="25" fillId="0" borderId="0" xfId="3" applyNumberFormat="1" applyFont="1" applyBorder="1"/>
    <xf numFmtId="0" fontId="1" fillId="0" borderId="0" xfId="0" applyFont="1" applyBorder="1"/>
    <xf numFmtId="0" fontId="12" fillId="0" borderId="2" xfId="0" applyFont="1" applyFill="1" applyBorder="1" applyAlignment="1">
      <alignment horizontal="justify" vertical="justify" wrapText="1"/>
    </xf>
    <xf numFmtId="0" fontId="1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2" fillId="0" borderId="0" xfId="0" applyFont="1" applyAlignment="1">
      <alignment vertical="center"/>
    </xf>
    <xf numFmtId="0" fontId="1" fillId="0" borderId="0" xfId="3" applyNumberFormat="1" applyFont="1" applyBorder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8" fillId="3" borderId="2" xfId="0" applyFont="1" applyFill="1" applyBorder="1" applyAlignment="1">
      <alignment horizontal="justify" vertical="justify"/>
    </xf>
    <xf numFmtId="0" fontId="7" fillId="3" borderId="2" xfId="0" applyFont="1" applyFill="1" applyBorder="1" applyAlignment="1">
      <alignment horizontal="justify" vertical="justify"/>
    </xf>
    <xf numFmtId="0" fontId="1" fillId="0" borderId="0" xfId="0" applyFont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0" fontId="7" fillId="0" borderId="2" xfId="0" applyFont="1" applyBorder="1" applyAlignment="1">
      <alignment horizontal="justify" vertical="justify"/>
    </xf>
    <xf numFmtId="164" fontId="1" fillId="3" borderId="0" xfId="3" applyFont="1" applyFill="1"/>
    <xf numFmtId="0" fontId="12" fillId="4" borderId="0" xfId="0" applyFont="1" applyFill="1"/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0" borderId="2" xfId="3" applyFont="1" applyFill="1" applyBorder="1" applyAlignment="1">
      <alignment vertical="center" shrinkToFit="1"/>
    </xf>
    <xf numFmtId="164" fontId="12" fillId="4" borderId="0" xfId="3" applyFont="1" applyFill="1" applyBorder="1"/>
    <xf numFmtId="0" fontId="12" fillId="4" borderId="0" xfId="0" applyFont="1" applyFill="1" applyAlignment="1">
      <alignment wrapText="1"/>
    </xf>
    <xf numFmtId="0" fontId="12" fillId="0" borderId="0" xfId="0" applyFont="1"/>
    <xf numFmtId="0" fontId="12" fillId="0" borderId="0" xfId="0" applyFont="1" applyFill="1" applyBorder="1"/>
    <xf numFmtId="0" fontId="12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6" fillId="4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justify" vertical="justify"/>
    </xf>
    <xf numFmtId="164" fontId="1" fillId="0" borderId="0" xfId="3" applyFont="1" applyFill="1" applyAlignment="1"/>
    <xf numFmtId="164" fontId="24" fillId="0" borderId="0" xfId="3" applyFont="1" applyFill="1" applyBorder="1" applyAlignment="1">
      <alignment horizontal="center"/>
    </xf>
    <xf numFmtId="164" fontId="18" fillId="2" borderId="2" xfId="3" applyFont="1" applyFill="1" applyBorder="1" applyAlignment="1">
      <alignment horizontal="right" vertical="justify"/>
    </xf>
    <xf numFmtId="0" fontId="13" fillId="0" borderId="0" xfId="0" applyFont="1" applyAlignment="1">
      <alignment vertical="center" wrapText="1"/>
    </xf>
    <xf numFmtId="164" fontId="12" fillId="0" borderId="2" xfId="3" applyFont="1" applyFill="1" applyBorder="1" applyAlignment="1">
      <alignment horizontal="center"/>
    </xf>
    <xf numFmtId="164" fontId="5" fillId="4" borderId="0" xfId="3" applyNumberFormat="1" applyFont="1" applyFill="1" applyBorder="1"/>
    <xf numFmtId="43" fontId="12" fillId="4" borderId="0" xfId="0" applyNumberFormat="1" applyFont="1" applyFill="1" applyAlignment="1">
      <alignment horizontal="left"/>
    </xf>
    <xf numFmtId="167" fontId="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1" fillId="3" borderId="0" xfId="3" applyFont="1" applyFill="1" applyBorder="1"/>
    <xf numFmtId="0" fontId="13" fillId="0" borderId="0" xfId="0" applyFont="1" applyFill="1" applyBorder="1"/>
    <xf numFmtId="167" fontId="12" fillId="0" borderId="0" xfId="0" applyNumberFormat="1" applyFont="1" applyBorder="1"/>
    <xf numFmtId="167" fontId="13" fillId="0" borderId="0" xfId="0" applyNumberFormat="1" applyFont="1" applyBorder="1" applyAlignment="1">
      <alignment horizontal="center"/>
    </xf>
    <xf numFmtId="164" fontId="5" fillId="0" borderId="0" xfId="3" applyNumberFormat="1" applyFont="1" applyFill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4" fontId="12" fillId="0" borderId="0" xfId="5" applyFont="1" applyBorder="1" applyAlignment="1">
      <alignment horizontal="center"/>
    </xf>
    <xf numFmtId="44" fontId="12" fillId="0" borderId="0" xfId="5" applyFont="1" applyFill="1" applyBorder="1"/>
    <xf numFmtId="44" fontId="13" fillId="0" borderId="0" xfId="5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justify"/>
    </xf>
    <xf numFmtId="44" fontId="12" fillId="0" borderId="0" xfId="5" applyFont="1" applyAlignment="1">
      <alignment horizontal="center"/>
    </xf>
    <xf numFmtId="164" fontId="12" fillId="0" borderId="0" xfId="3" applyFont="1" applyFill="1" applyBorder="1" applyAlignment="1">
      <alignment horizontal="center"/>
    </xf>
    <xf numFmtId="164" fontId="12" fillId="3" borderId="0" xfId="3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167" fontId="13" fillId="0" borderId="0" xfId="5" applyNumberFormat="1" applyFont="1" applyBorder="1" applyAlignment="1">
      <alignment horizontal="right"/>
    </xf>
    <xf numFmtId="168" fontId="4" fillId="0" borderId="2" xfId="2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3" fillId="0" borderId="0" xfId="3" applyFont="1"/>
    <xf numFmtId="0" fontId="13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164" fontId="1" fillId="0" borderId="2" xfId="3" applyFont="1" applyFill="1" applyBorder="1"/>
    <xf numFmtId="0" fontId="27" fillId="0" borderId="0" xfId="4"/>
    <xf numFmtId="0" fontId="29" fillId="0" borderId="0" xfId="4" applyFont="1"/>
    <xf numFmtId="0" fontId="4" fillId="0" borderId="17" xfId="1" applyNumberFormat="1" applyFont="1" applyBorder="1" applyAlignment="1">
      <alignment horizontal="center"/>
    </xf>
    <xf numFmtId="165" fontId="4" fillId="0" borderId="0" xfId="1" applyFont="1" applyBorder="1"/>
    <xf numFmtId="9" fontId="4" fillId="0" borderId="18" xfId="2" applyFont="1" applyBorder="1" applyAlignment="1">
      <alignment horizontal="center"/>
    </xf>
    <xf numFmtId="9" fontId="12" fillId="0" borderId="18" xfId="0" applyNumberFormat="1" applyFont="1" applyBorder="1"/>
    <xf numFmtId="164" fontId="4" fillId="0" borderId="24" xfId="3" applyFont="1" applyBorder="1" applyAlignment="1">
      <alignment horizontal="center"/>
    </xf>
    <xf numFmtId="165" fontId="4" fillId="0" borderId="25" xfId="1" applyFont="1" applyBorder="1"/>
    <xf numFmtId="9" fontId="12" fillId="0" borderId="0" xfId="0" applyNumberFormat="1" applyFont="1" applyFill="1"/>
    <xf numFmtId="10" fontId="5" fillId="0" borderId="0" xfId="2" applyNumberFormat="1" applyFont="1"/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horizontal="left" vertical="justify"/>
    </xf>
    <xf numFmtId="164" fontId="12" fillId="0" borderId="22" xfId="3" applyFont="1" applyFill="1" applyBorder="1"/>
    <xf numFmtId="164" fontId="12" fillId="3" borderId="22" xfId="3" applyFont="1" applyFill="1" applyBorder="1"/>
    <xf numFmtId="164" fontId="12" fillId="0" borderId="22" xfId="3" applyFont="1" applyBorder="1"/>
    <xf numFmtId="0" fontId="12" fillId="0" borderId="5" xfId="0" applyFont="1" applyBorder="1" applyAlignment="1">
      <alignment horizontal="center" wrapText="1"/>
    </xf>
    <xf numFmtId="164" fontId="12" fillId="0" borderId="5" xfId="3" applyFont="1" applyFill="1" applyBorder="1" applyAlignment="1">
      <alignment wrapText="1"/>
    </xf>
    <xf numFmtId="164" fontId="12" fillId="3" borderId="5" xfId="3" applyFont="1" applyFill="1" applyBorder="1" applyAlignment="1">
      <alignment horizontal="center" wrapText="1"/>
    </xf>
    <xf numFmtId="164" fontId="12" fillId="3" borderId="5" xfId="3" applyFont="1" applyFill="1" applyBorder="1"/>
    <xf numFmtId="164" fontId="12" fillId="0" borderId="5" xfId="3" applyFont="1" applyBorder="1"/>
    <xf numFmtId="0" fontId="12" fillId="0" borderId="19" xfId="0" applyFont="1" applyBorder="1" applyAlignment="1">
      <alignment horizontal="center"/>
    </xf>
    <xf numFmtId="164" fontId="12" fillId="0" borderId="20" xfId="3" applyFont="1" applyFill="1" applyBorder="1"/>
    <xf numFmtId="164" fontId="12" fillId="3" borderId="20" xfId="3" applyFont="1" applyFill="1" applyBorder="1" applyAlignment="1">
      <alignment horizontal="center"/>
    </xf>
    <xf numFmtId="164" fontId="12" fillId="3" borderId="20" xfId="3" applyFont="1" applyFill="1" applyBorder="1"/>
    <xf numFmtId="0" fontId="12" fillId="4" borderId="29" xfId="0" applyFont="1" applyFill="1" applyBorder="1"/>
    <xf numFmtId="164" fontId="12" fillId="0" borderId="29" xfId="3" applyFont="1" applyBorder="1"/>
    <xf numFmtId="0" fontId="12" fillId="3" borderId="0" xfId="0" applyFont="1" applyFill="1"/>
    <xf numFmtId="164" fontId="12" fillId="3" borderId="2" xfId="3" quotePrefix="1" applyFont="1" applyFill="1" applyBorder="1" applyAlignment="1">
      <alignment horizontal="center"/>
    </xf>
    <xf numFmtId="164" fontId="30" fillId="0" borderId="0" xfId="3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164" fontId="12" fillId="0" borderId="0" xfId="3" applyFont="1" applyBorder="1" applyAlignment="1">
      <alignment horizontal="center" vertical="justify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6">
    <cellStyle name="Hiperlink" xfId="4" builtinId="8"/>
    <cellStyle name="Moeda" xfId="5" builtinId="4"/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337"/>
  <sheetViews>
    <sheetView showGridLines="0" tabSelected="1" zoomScaleNormal="100" workbookViewId="0">
      <selection activeCell="C3" sqref="C3"/>
    </sheetView>
  </sheetViews>
  <sheetFormatPr defaultColWidth="11.42578125" defaultRowHeight="12.75" x14ac:dyDescent="0.2"/>
  <cols>
    <col min="1" max="1" width="6.140625" style="78" customWidth="1"/>
    <col min="2" max="2" width="73" style="77" customWidth="1"/>
    <col min="3" max="3" width="12.140625" style="78" bestFit="1" customWidth="1"/>
    <col min="4" max="4" width="9.42578125" style="79" bestFit="1" customWidth="1"/>
    <col min="5" max="6" width="9.42578125" style="150" customWidth="1"/>
    <col min="7" max="7" width="12.85546875" style="79" customWidth="1"/>
    <col min="8" max="8" width="15.85546875" style="77" customWidth="1"/>
    <col min="9" max="9" width="13.7109375" style="77" bestFit="1" customWidth="1"/>
    <col min="10" max="11" width="11.42578125" style="77" customWidth="1"/>
    <col min="12" max="12" width="10.140625" style="79" customWidth="1"/>
    <col min="13" max="16384" width="11.42578125" style="77"/>
  </cols>
  <sheetData>
    <row r="1" spans="1:13" ht="15.75" x14ac:dyDescent="0.25">
      <c r="A1" s="76" t="s">
        <v>20</v>
      </c>
      <c r="F1" s="183" t="s">
        <v>119</v>
      </c>
      <c r="G1" s="253">
        <v>0.2034</v>
      </c>
      <c r="I1" s="101"/>
    </row>
    <row r="2" spans="1:13" x14ac:dyDescent="0.2">
      <c r="A2" s="80" t="s">
        <v>47</v>
      </c>
      <c r="G2" s="272">
        <f>1+G1</f>
        <v>1.2034</v>
      </c>
    </row>
    <row r="3" spans="1:13" x14ac:dyDescent="0.2">
      <c r="A3" s="81"/>
      <c r="B3" s="82"/>
      <c r="C3" s="81"/>
      <c r="D3" s="83"/>
      <c r="E3" s="151"/>
      <c r="F3" s="151"/>
      <c r="G3" s="83"/>
      <c r="K3" s="82"/>
      <c r="L3" s="83"/>
      <c r="M3" s="82"/>
    </row>
    <row r="4" spans="1:13" x14ac:dyDescent="0.2">
      <c r="A4" s="276" t="s">
        <v>43</v>
      </c>
      <c r="B4" s="277"/>
      <c r="C4" s="277"/>
      <c r="D4" s="277"/>
      <c r="E4" s="277"/>
      <c r="F4" s="277"/>
      <c r="G4" s="278"/>
      <c r="I4" s="82"/>
      <c r="J4" s="83"/>
      <c r="K4" s="82"/>
      <c r="L4" s="82"/>
      <c r="M4" s="82"/>
    </row>
    <row r="5" spans="1:13" x14ac:dyDescent="0.2">
      <c r="A5" s="84" t="s">
        <v>15</v>
      </c>
      <c r="B5" s="161" t="s">
        <v>53</v>
      </c>
      <c r="C5" s="85"/>
      <c r="D5" s="86"/>
      <c r="E5" s="152"/>
      <c r="F5" s="152"/>
      <c r="G5" s="87"/>
      <c r="I5" s="133"/>
      <c r="J5" s="83"/>
      <c r="K5" s="82"/>
      <c r="L5" s="88"/>
      <c r="M5" s="82"/>
    </row>
    <row r="6" spans="1:13" x14ac:dyDescent="0.2">
      <c r="A6" s="89"/>
      <c r="B6" s="90"/>
      <c r="D6" s="91"/>
      <c r="E6" s="153"/>
      <c r="F6" s="153"/>
      <c r="G6" s="92"/>
      <c r="I6" s="82"/>
      <c r="J6" s="82"/>
      <c r="K6" s="82"/>
      <c r="L6" s="91"/>
      <c r="M6" s="82"/>
    </row>
    <row r="7" spans="1:13" x14ac:dyDescent="0.2">
      <c r="A7" s="162" t="s">
        <v>62</v>
      </c>
      <c r="B7" s="105"/>
      <c r="C7" s="106"/>
      <c r="D7" s="91"/>
      <c r="E7" s="153"/>
      <c r="F7" s="153"/>
      <c r="G7" s="92"/>
      <c r="I7" s="82"/>
      <c r="J7" s="82"/>
      <c r="K7" s="82"/>
      <c r="L7" s="91"/>
    </row>
    <row r="8" spans="1:13" ht="12.75" customHeight="1" x14ac:dyDescent="0.2">
      <c r="A8" s="279" t="s">
        <v>0</v>
      </c>
      <c r="B8" s="279" t="s">
        <v>12</v>
      </c>
      <c r="C8" s="279" t="s">
        <v>13</v>
      </c>
      <c r="D8" s="281" t="s">
        <v>14</v>
      </c>
      <c r="E8" s="154" t="s">
        <v>117</v>
      </c>
      <c r="F8" s="154" t="s">
        <v>50</v>
      </c>
      <c r="G8" s="100" t="s">
        <v>118</v>
      </c>
      <c r="I8" s="82"/>
      <c r="J8" s="82"/>
      <c r="K8" s="82"/>
      <c r="L8" s="275"/>
    </row>
    <row r="9" spans="1:13" x14ac:dyDescent="0.2">
      <c r="A9" s="279"/>
      <c r="B9" s="280"/>
      <c r="C9" s="279"/>
      <c r="D9" s="281"/>
      <c r="E9" s="155" t="s">
        <v>27</v>
      </c>
      <c r="F9" s="155" t="s">
        <v>27</v>
      </c>
      <c r="G9" s="132" t="s">
        <v>27</v>
      </c>
      <c r="I9" s="82"/>
      <c r="J9" s="82"/>
      <c r="K9" s="82"/>
      <c r="L9" s="275"/>
    </row>
    <row r="10" spans="1:13" x14ac:dyDescent="0.2">
      <c r="A10" s="117">
        <v>1</v>
      </c>
      <c r="B10" s="182" t="s">
        <v>121</v>
      </c>
      <c r="C10" s="119"/>
      <c r="D10" s="120"/>
      <c r="E10" s="156"/>
      <c r="F10" s="156"/>
      <c r="G10" s="121"/>
      <c r="I10" s="134"/>
      <c r="J10" s="93"/>
      <c r="K10" s="82"/>
      <c r="L10" s="97"/>
    </row>
    <row r="11" spans="1:13" s="95" customFormat="1" x14ac:dyDescent="0.2">
      <c r="A11" s="122" t="s">
        <v>34</v>
      </c>
      <c r="B11" s="123" t="s">
        <v>122</v>
      </c>
      <c r="C11" s="122" t="s">
        <v>4</v>
      </c>
      <c r="D11" s="126">
        <v>8.5</v>
      </c>
      <c r="E11" s="156">
        <v>21.45</v>
      </c>
      <c r="F11" s="158">
        <f>ROUND(E11*$G$2,2)</f>
        <v>25.81</v>
      </c>
      <c r="G11" s="121">
        <f>ROUND(F11*D11,2)</f>
        <v>219.39</v>
      </c>
      <c r="H11" s="184" t="s">
        <v>124</v>
      </c>
      <c r="I11" s="134"/>
      <c r="J11" s="93"/>
      <c r="K11" s="96"/>
      <c r="L11" s="94"/>
    </row>
    <row r="12" spans="1:13" x14ac:dyDescent="0.2">
      <c r="A12" s="122" t="s">
        <v>1</v>
      </c>
      <c r="B12" s="123" t="s">
        <v>123</v>
      </c>
      <c r="C12" s="122" t="s">
        <v>4</v>
      </c>
      <c r="D12" s="126">
        <v>4.63</v>
      </c>
      <c r="E12" s="156">
        <v>24.46</v>
      </c>
      <c r="F12" s="158">
        <f t="shared" ref="F12:F15" si="0">ROUND(E12*$G$2,2)</f>
        <v>29.44</v>
      </c>
      <c r="G12" s="121">
        <f t="shared" ref="G12:G16" si="1">ROUND(F12*D12,2)</f>
        <v>136.31</v>
      </c>
      <c r="H12" s="184" t="s">
        <v>125</v>
      </c>
      <c r="I12" s="134"/>
      <c r="J12" s="93"/>
      <c r="K12" s="82"/>
      <c r="L12" s="94"/>
    </row>
    <row r="13" spans="1:13" x14ac:dyDescent="0.2">
      <c r="A13" s="122" t="s">
        <v>2</v>
      </c>
      <c r="B13" s="123" t="s">
        <v>190</v>
      </c>
      <c r="C13" s="122" t="s">
        <v>3</v>
      </c>
      <c r="D13" s="126">
        <v>107.65</v>
      </c>
      <c r="E13" s="156">
        <v>12.34</v>
      </c>
      <c r="F13" s="158">
        <f t="shared" si="0"/>
        <v>14.85</v>
      </c>
      <c r="G13" s="121">
        <f t="shared" si="1"/>
        <v>1598.6</v>
      </c>
      <c r="H13" s="184" t="s">
        <v>210</v>
      </c>
      <c r="I13" s="213"/>
      <c r="J13" s="93"/>
      <c r="K13" s="82"/>
      <c r="L13" s="94"/>
    </row>
    <row r="14" spans="1:13" x14ac:dyDescent="0.2">
      <c r="A14" s="122" t="s">
        <v>115</v>
      </c>
      <c r="B14" s="123" t="s">
        <v>209</v>
      </c>
      <c r="C14" s="122" t="s">
        <v>4</v>
      </c>
      <c r="D14" s="126">
        <v>16.5</v>
      </c>
      <c r="E14" s="156">
        <v>18.53</v>
      </c>
      <c r="F14" s="158">
        <f t="shared" si="0"/>
        <v>22.3</v>
      </c>
      <c r="G14" s="121">
        <f t="shared" si="1"/>
        <v>367.95</v>
      </c>
      <c r="H14" s="184" t="s">
        <v>211</v>
      </c>
      <c r="I14" s="213"/>
      <c r="J14" s="93"/>
      <c r="K14" s="82"/>
      <c r="L14" s="94"/>
    </row>
    <row r="15" spans="1:13" x14ac:dyDescent="0.2">
      <c r="A15" s="122" t="s">
        <v>120</v>
      </c>
      <c r="B15" s="123" t="s">
        <v>194</v>
      </c>
      <c r="C15" s="122" t="s">
        <v>3</v>
      </c>
      <c r="D15" s="126">
        <v>35</v>
      </c>
      <c r="E15" s="156">
        <v>30.25</v>
      </c>
      <c r="F15" s="158">
        <f t="shared" si="0"/>
        <v>36.4</v>
      </c>
      <c r="G15" s="121">
        <f t="shared" si="1"/>
        <v>1274</v>
      </c>
      <c r="H15" s="184" t="s">
        <v>195</v>
      </c>
      <c r="I15" s="205"/>
      <c r="J15" s="93"/>
      <c r="K15" s="82"/>
      <c r="L15" s="94"/>
    </row>
    <row r="16" spans="1:13" x14ac:dyDescent="0.2">
      <c r="A16" s="122" t="s">
        <v>155</v>
      </c>
      <c r="B16" s="123" t="s">
        <v>307</v>
      </c>
      <c r="C16" s="122" t="s">
        <v>3</v>
      </c>
      <c r="D16" s="126">
        <v>107.65</v>
      </c>
      <c r="E16" s="156">
        <v>3.7</v>
      </c>
      <c r="F16" s="158">
        <f t="shared" ref="F16" si="2">ROUND(E16*$G$2,2)</f>
        <v>4.45</v>
      </c>
      <c r="G16" s="121">
        <f t="shared" si="1"/>
        <v>479.04</v>
      </c>
      <c r="H16" s="184" t="s">
        <v>308</v>
      </c>
      <c r="I16" s="205"/>
      <c r="J16" s="93"/>
      <c r="K16" s="82"/>
      <c r="L16" s="94"/>
    </row>
    <row r="17" spans="1:12" s="138" customFormat="1" x14ac:dyDescent="0.2">
      <c r="A17" s="136"/>
      <c r="B17" s="125" t="s">
        <v>38</v>
      </c>
      <c r="C17" s="136"/>
      <c r="D17" s="146"/>
      <c r="E17" s="157"/>
      <c r="F17" s="157"/>
      <c r="G17" s="137">
        <f>SUM(G11:G16)</f>
        <v>4075.29</v>
      </c>
      <c r="I17" s="139"/>
      <c r="J17" s="140"/>
      <c r="K17" s="141"/>
      <c r="L17" s="142"/>
    </row>
    <row r="18" spans="1:12" x14ac:dyDescent="0.2">
      <c r="A18" s="117">
        <v>2</v>
      </c>
      <c r="B18" s="182" t="s">
        <v>116</v>
      </c>
      <c r="C18" s="119"/>
      <c r="D18" s="120"/>
      <c r="E18" s="156"/>
      <c r="F18" s="156"/>
      <c r="G18" s="121"/>
      <c r="I18" s="134"/>
      <c r="J18" s="93"/>
      <c r="K18" s="82"/>
      <c r="L18" s="97"/>
    </row>
    <row r="19" spans="1:12" s="95" customFormat="1" x14ac:dyDescent="0.2">
      <c r="A19" s="122" t="s">
        <v>16</v>
      </c>
      <c r="B19" s="123" t="s">
        <v>126</v>
      </c>
      <c r="C19" s="122" t="s">
        <v>4</v>
      </c>
      <c r="D19" s="126">
        <v>1.3</v>
      </c>
      <c r="E19" s="156">
        <v>1392.6</v>
      </c>
      <c r="F19" s="158">
        <f>ROUND(E19*$G$2,2)</f>
        <v>1675.85</v>
      </c>
      <c r="G19" s="121">
        <f>ROUND(F19*D19,2)</f>
        <v>2178.61</v>
      </c>
      <c r="H19" s="184" t="s">
        <v>98</v>
      </c>
      <c r="I19" s="134"/>
      <c r="J19" s="93"/>
      <c r="K19" s="96"/>
      <c r="L19" s="94"/>
    </row>
    <row r="20" spans="1:12" x14ac:dyDescent="0.2">
      <c r="A20" s="122" t="s">
        <v>48</v>
      </c>
      <c r="B20" s="123" t="s">
        <v>127</v>
      </c>
      <c r="C20" s="122" t="s">
        <v>4</v>
      </c>
      <c r="D20" s="121">
        <v>2.57</v>
      </c>
      <c r="E20" s="156">
        <v>1261.0999999999999</v>
      </c>
      <c r="F20" s="158">
        <f t="shared" ref="F20:F21" si="3">ROUND(E20*$G$2,2)</f>
        <v>1517.61</v>
      </c>
      <c r="G20" s="121">
        <f t="shared" ref="G20:G21" si="4">ROUND(F20*D20,2)</f>
        <v>3900.26</v>
      </c>
      <c r="H20" s="184" t="s">
        <v>226</v>
      </c>
      <c r="I20" s="134"/>
      <c r="J20" s="93"/>
      <c r="K20" s="82"/>
      <c r="L20" s="94"/>
    </row>
    <row r="21" spans="1:12" ht="22.5" x14ac:dyDescent="0.2">
      <c r="A21" s="122" t="s">
        <v>189</v>
      </c>
      <c r="B21" s="123" t="s">
        <v>261</v>
      </c>
      <c r="C21" s="122" t="s">
        <v>3</v>
      </c>
      <c r="D21" s="126">
        <v>100.03</v>
      </c>
      <c r="E21" s="156">
        <v>39.340000000000003</v>
      </c>
      <c r="F21" s="158">
        <f t="shared" si="3"/>
        <v>47.34</v>
      </c>
      <c r="G21" s="121">
        <f t="shared" si="4"/>
        <v>4735.42</v>
      </c>
      <c r="H21" s="184" t="s">
        <v>204</v>
      </c>
      <c r="I21" s="134"/>
      <c r="J21" s="93"/>
      <c r="K21" s="82"/>
      <c r="L21" s="94"/>
    </row>
    <row r="22" spans="1:12" s="138" customFormat="1" x14ac:dyDescent="0.2">
      <c r="A22" s="136"/>
      <c r="B22" s="125" t="s">
        <v>38</v>
      </c>
      <c r="C22" s="136"/>
      <c r="D22" s="146"/>
      <c r="E22" s="157"/>
      <c r="F22" s="157"/>
      <c r="G22" s="137">
        <f>SUM(G19:G21)</f>
        <v>10814.29</v>
      </c>
      <c r="I22" s="139"/>
      <c r="J22" s="140"/>
      <c r="K22" s="141"/>
      <c r="L22" s="142"/>
    </row>
    <row r="23" spans="1:12" s="95" customFormat="1" x14ac:dyDescent="0.2">
      <c r="A23" s="117">
        <v>3</v>
      </c>
      <c r="B23" s="118" t="s">
        <v>5</v>
      </c>
      <c r="C23" s="119"/>
      <c r="D23" s="120"/>
      <c r="E23" s="156"/>
      <c r="F23" s="156"/>
      <c r="G23" s="121"/>
      <c r="I23" s="134"/>
      <c r="J23" s="93"/>
      <c r="K23" s="96"/>
      <c r="L23" s="94"/>
    </row>
    <row r="24" spans="1:12" x14ac:dyDescent="0.2">
      <c r="A24" s="122" t="s">
        <v>63</v>
      </c>
      <c r="B24" s="123" t="s">
        <v>129</v>
      </c>
      <c r="C24" s="122" t="s">
        <v>4</v>
      </c>
      <c r="D24" s="126">
        <v>1.92</v>
      </c>
      <c r="E24" s="156">
        <v>1261.0999999999999</v>
      </c>
      <c r="F24" s="158">
        <f>ROUND(E24*$G$2,2)</f>
        <v>1517.61</v>
      </c>
      <c r="G24" s="121">
        <f>ROUND(F24*D24,2)</f>
        <v>2913.81</v>
      </c>
      <c r="H24" s="184" t="s">
        <v>226</v>
      </c>
      <c r="I24" s="134"/>
      <c r="J24" s="93"/>
      <c r="K24" s="82"/>
      <c r="L24" s="83"/>
    </row>
    <row r="25" spans="1:12" x14ac:dyDescent="0.2">
      <c r="A25" s="122" t="s">
        <v>64</v>
      </c>
      <c r="B25" s="181" t="s">
        <v>227</v>
      </c>
      <c r="C25" s="122" t="s">
        <v>4</v>
      </c>
      <c r="D25" s="121">
        <v>1.42</v>
      </c>
      <c r="E25" s="156">
        <v>1609.94</v>
      </c>
      <c r="F25" s="158">
        <f t="shared" ref="F25:F27" si="5">ROUND(E25*$G$2,2)</f>
        <v>1937.4</v>
      </c>
      <c r="G25" s="121">
        <f t="shared" ref="G25:G27" si="6">ROUND(F25*D25,2)</f>
        <v>2751.11</v>
      </c>
      <c r="H25" s="184" t="s">
        <v>98</v>
      </c>
      <c r="I25" s="164"/>
      <c r="J25" s="93"/>
      <c r="K25" s="82"/>
      <c r="L25" s="83"/>
    </row>
    <row r="26" spans="1:12" x14ac:dyDescent="0.2">
      <c r="A26" s="122" t="s">
        <v>65</v>
      </c>
      <c r="B26" s="185" t="s">
        <v>130</v>
      </c>
      <c r="C26" s="186" t="s">
        <v>4</v>
      </c>
      <c r="D26" s="187">
        <v>0.9</v>
      </c>
      <c r="E26" s="156">
        <v>905.99</v>
      </c>
      <c r="F26" s="158">
        <f t="shared" si="5"/>
        <v>1090.27</v>
      </c>
      <c r="G26" s="121">
        <f t="shared" si="6"/>
        <v>981.24</v>
      </c>
      <c r="H26" s="184" t="s">
        <v>225</v>
      </c>
      <c r="I26" s="134"/>
      <c r="J26" s="93"/>
      <c r="K26" s="82"/>
      <c r="L26" s="94"/>
    </row>
    <row r="27" spans="1:12" x14ac:dyDescent="0.2">
      <c r="A27" s="122" t="s">
        <v>269</v>
      </c>
      <c r="B27" s="123" t="s">
        <v>131</v>
      </c>
      <c r="C27" s="122" t="s">
        <v>4</v>
      </c>
      <c r="D27" s="121">
        <v>0.35</v>
      </c>
      <c r="E27" s="156">
        <v>1378.87</v>
      </c>
      <c r="F27" s="158">
        <f t="shared" si="5"/>
        <v>1659.33</v>
      </c>
      <c r="G27" s="121">
        <f t="shared" si="6"/>
        <v>580.77</v>
      </c>
      <c r="H27" s="184" t="s">
        <v>128</v>
      </c>
      <c r="I27" s="134"/>
      <c r="J27" s="93"/>
      <c r="K27" s="82"/>
      <c r="L27" s="83"/>
    </row>
    <row r="28" spans="1:12" s="143" customFormat="1" x14ac:dyDescent="0.2">
      <c r="A28" s="136"/>
      <c r="B28" s="125" t="s">
        <v>38</v>
      </c>
      <c r="C28" s="136"/>
      <c r="D28" s="146"/>
      <c r="E28" s="157"/>
      <c r="F28" s="157"/>
      <c r="G28" s="137">
        <f>SUM(G24:G27)</f>
        <v>7226.93</v>
      </c>
      <c r="I28" s="139"/>
      <c r="J28" s="140"/>
      <c r="K28" s="144"/>
      <c r="L28" s="145"/>
    </row>
    <row r="29" spans="1:12" ht="14.25" customHeight="1" x14ac:dyDescent="0.2">
      <c r="A29" s="117">
        <v>4</v>
      </c>
      <c r="B29" s="118" t="s">
        <v>6</v>
      </c>
      <c r="C29" s="119"/>
      <c r="D29" s="120"/>
      <c r="E29" s="156"/>
      <c r="F29" s="156"/>
      <c r="G29" s="121"/>
      <c r="I29" s="134"/>
      <c r="J29" s="93"/>
      <c r="K29" s="82"/>
      <c r="L29" s="83"/>
    </row>
    <row r="30" spans="1:12" x14ac:dyDescent="0.2">
      <c r="A30" s="122" t="s">
        <v>66</v>
      </c>
      <c r="B30" s="123" t="s">
        <v>132</v>
      </c>
      <c r="C30" s="122" t="s">
        <v>3</v>
      </c>
      <c r="D30" s="158">
        <v>6.5</v>
      </c>
      <c r="E30" s="156">
        <v>30.77</v>
      </c>
      <c r="F30" s="158">
        <f>ROUND(E30*$G$2,2)</f>
        <v>37.03</v>
      </c>
      <c r="G30" s="121">
        <f>ROUND(F30*D30,2)</f>
        <v>240.7</v>
      </c>
      <c r="H30" s="184" t="s">
        <v>133</v>
      </c>
      <c r="I30" s="134"/>
      <c r="J30" s="93"/>
      <c r="K30" s="82"/>
      <c r="L30" s="83"/>
    </row>
    <row r="31" spans="1:12" s="143" customFormat="1" ht="12.75" customHeight="1" x14ac:dyDescent="0.2">
      <c r="A31" s="136"/>
      <c r="B31" s="125" t="s">
        <v>38</v>
      </c>
      <c r="C31" s="136"/>
      <c r="D31" s="146"/>
      <c r="E31" s="157"/>
      <c r="F31" s="157"/>
      <c r="G31" s="137">
        <f>SUM(G30)</f>
        <v>240.7</v>
      </c>
      <c r="I31" s="139"/>
      <c r="J31" s="140"/>
      <c r="K31" s="144"/>
      <c r="L31" s="116"/>
    </row>
    <row r="32" spans="1:12" s="95" customFormat="1" ht="12.75" customHeight="1" x14ac:dyDescent="0.2">
      <c r="A32" s="117">
        <v>5</v>
      </c>
      <c r="B32" s="118" t="s">
        <v>36</v>
      </c>
      <c r="C32" s="119"/>
      <c r="D32" s="120"/>
      <c r="E32" s="156"/>
      <c r="F32" s="156"/>
      <c r="G32" s="121"/>
      <c r="I32" s="134"/>
      <c r="J32" s="93"/>
      <c r="K32" s="96"/>
      <c r="L32" s="94"/>
    </row>
    <row r="33" spans="1:12" ht="12.75" customHeight="1" x14ac:dyDescent="0.2">
      <c r="A33" s="122" t="s">
        <v>17</v>
      </c>
      <c r="B33" s="123" t="s">
        <v>134</v>
      </c>
      <c r="C33" s="122" t="s">
        <v>3</v>
      </c>
      <c r="D33" s="158">
        <v>73.34</v>
      </c>
      <c r="E33" s="204">
        <v>91</v>
      </c>
      <c r="F33" s="158">
        <f>ROUND(E33*$G$2,2)</f>
        <v>109.51</v>
      </c>
      <c r="G33" s="121">
        <f>ROUND(F33*D33,2)</f>
        <v>8031.46</v>
      </c>
      <c r="H33" s="184" t="s">
        <v>204</v>
      </c>
      <c r="I33" s="213"/>
      <c r="J33" s="93"/>
      <c r="K33" s="82"/>
      <c r="L33" s="94"/>
    </row>
    <row r="34" spans="1:12" ht="12.75" customHeight="1" x14ac:dyDescent="0.2">
      <c r="A34" s="122" t="s">
        <v>270</v>
      </c>
      <c r="B34" s="123" t="s">
        <v>135</v>
      </c>
      <c r="C34" s="122" t="s">
        <v>3</v>
      </c>
      <c r="D34" s="158">
        <v>15</v>
      </c>
      <c r="E34" s="156">
        <v>38.909999999999997</v>
      </c>
      <c r="F34" s="158">
        <f t="shared" ref="F34:F36" si="7">ROUND(E34*$G$2,2)</f>
        <v>46.82</v>
      </c>
      <c r="G34" s="121">
        <f t="shared" ref="G34:G36" si="8">ROUND(F34*D34,2)</f>
        <v>702.3</v>
      </c>
      <c r="H34" s="184" t="s">
        <v>136</v>
      </c>
      <c r="I34" s="134"/>
      <c r="J34" s="93"/>
      <c r="K34" s="82"/>
      <c r="L34" s="94"/>
    </row>
    <row r="35" spans="1:12" ht="12.75" customHeight="1" x14ac:dyDescent="0.2">
      <c r="A35" s="122" t="s">
        <v>271</v>
      </c>
      <c r="B35" s="123" t="s">
        <v>138</v>
      </c>
      <c r="C35" s="122" t="s">
        <v>3</v>
      </c>
      <c r="D35" s="158">
        <v>192</v>
      </c>
      <c r="E35" s="156">
        <v>4.07</v>
      </c>
      <c r="F35" s="158">
        <f t="shared" si="7"/>
        <v>4.9000000000000004</v>
      </c>
      <c r="G35" s="121">
        <f t="shared" si="8"/>
        <v>940.8</v>
      </c>
      <c r="H35" s="184" t="s">
        <v>137</v>
      </c>
      <c r="I35" s="134"/>
      <c r="J35" s="93"/>
      <c r="K35" s="82"/>
      <c r="L35" s="94"/>
    </row>
    <row r="36" spans="1:12" s="95" customFormat="1" x14ac:dyDescent="0.2">
      <c r="A36" s="122" t="s">
        <v>272</v>
      </c>
      <c r="B36" s="123" t="s">
        <v>192</v>
      </c>
      <c r="C36" s="122" t="s">
        <v>3</v>
      </c>
      <c r="D36" s="158">
        <v>192</v>
      </c>
      <c r="E36" s="204">
        <v>23.46</v>
      </c>
      <c r="F36" s="158">
        <f t="shared" si="7"/>
        <v>28.23</v>
      </c>
      <c r="G36" s="121">
        <f t="shared" si="8"/>
        <v>5420.16</v>
      </c>
      <c r="H36" s="184" t="s">
        <v>191</v>
      </c>
      <c r="I36" s="77"/>
      <c r="J36" s="93"/>
      <c r="K36" s="96"/>
      <c r="L36" s="94"/>
    </row>
    <row r="37" spans="1:12" s="143" customFormat="1" ht="12.75" customHeight="1" x14ac:dyDescent="0.2">
      <c r="A37" s="136"/>
      <c r="B37" s="125" t="s">
        <v>38</v>
      </c>
      <c r="C37" s="136"/>
      <c r="D37" s="146"/>
      <c r="E37" s="157"/>
      <c r="F37" s="157"/>
      <c r="G37" s="137">
        <f>SUM(G33:G36)</f>
        <v>15094.72</v>
      </c>
      <c r="I37" s="139"/>
      <c r="J37" s="140"/>
      <c r="K37" s="144"/>
      <c r="L37" s="116"/>
    </row>
    <row r="38" spans="1:12" x14ac:dyDescent="0.2">
      <c r="A38" s="127">
        <v>6</v>
      </c>
      <c r="B38" s="118" t="s">
        <v>8</v>
      </c>
      <c r="C38" s="119"/>
      <c r="D38" s="126"/>
      <c r="E38" s="156"/>
      <c r="F38" s="156"/>
      <c r="G38" s="121"/>
      <c r="I38" s="134"/>
      <c r="J38" s="93"/>
      <c r="K38" s="82"/>
      <c r="L38" s="94"/>
    </row>
    <row r="39" spans="1:12" s="163" customFormat="1" x14ac:dyDescent="0.2">
      <c r="A39" s="128" t="s">
        <v>69</v>
      </c>
      <c r="B39" s="174" t="s">
        <v>79</v>
      </c>
      <c r="C39" s="122" t="s">
        <v>80</v>
      </c>
      <c r="D39" s="126">
        <v>18</v>
      </c>
      <c r="E39" s="204">
        <v>83.85</v>
      </c>
      <c r="F39" s="158">
        <f>ROUND(E39*$G$2,2)</f>
        <v>100.91</v>
      </c>
      <c r="G39" s="121">
        <f>ROUND(F39*D39,2)</f>
        <v>1816.38</v>
      </c>
      <c r="H39" s="184" t="s">
        <v>193</v>
      </c>
      <c r="I39" s="175"/>
      <c r="J39" s="165"/>
      <c r="K39" s="169"/>
      <c r="L39" s="97"/>
    </row>
    <row r="40" spans="1:12" s="173" customFormat="1" x14ac:dyDescent="0.2">
      <c r="A40" s="128" t="s">
        <v>70</v>
      </c>
      <c r="B40" s="176" t="s">
        <v>81</v>
      </c>
      <c r="C40" s="122" t="s">
        <v>80</v>
      </c>
      <c r="D40" s="126">
        <v>5</v>
      </c>
      <c r="E40" s="204">
        <v>83.85</v>
      </c>
      <c r="F40" s="158">
        <f>ROUND(E40*$G$2,2)</f>
        <v>100.91</v>
      </c>
      <c r="G40" s="121">
        <f t="shared" ref="G40:G43" si="9">ROUND(F40*D40,2)</f>
        <v>504.55</v>
      </c>
      <c r="H40" s="184" t="s">
        <v>193</v>
      </c>
      <c r="I40" s="164"/>
      <c r="J40" s="165"/>
      <c r="K40" s="172"/>
      <c r="L40" s="94"/>
    </row>
    <row r="41" spans="1:12" s="173" customFormat="1" ht="12.75" customHeight="1" x14ac:dyDescent="0.2">
      <c r="A41" s="128" t="s">
        <v>71</v>
      </c>
      <c r="B41" s="123" t="s">
        <v>146</v>
      </c>
      <c r="C41" s="122" t="s">
        <v>10</v>
      </c>
      <c r="D41" s="126">
        <v>29</v>
      </c>
      <c r="E41" s="156">
        <v>44.69</v>
      </c>
      <c r="F41" s="158">
        <f t="shared" ref="F41" si="10">ROUND(E41*$G$2,2)</f>
        <v>53.78</v>
      </c>
      <c r="G41" s="121">
        <f t="shared" si="9"/>
        <v>1559.62</v>
      </c>
      <c r="H41" s="184" t="s">
        <v>145</v>
      </c>
      <c r="I41" s="164"/>
      <c r="J41" s="165"/>
      <c r="K41" s="172"/>
      <c r="L41" s="94"/>
    </row>
    <row r="42" spans="1:12" s="173" customFormat="1" ht="12.75" customHeight="1" x14ac:dyDescent="0.2">
      <c r="A42" s="128" t="s">
        <v>114</v>
      </c>
      <c r="B42" s="123" t="s">
        <v>95</v>
      </c>
      <c r="C42" s="122" t="s">
        <v>7</v>
      </c>
      <c r="D42" s="126">
        <v>6</v>
      </c>
      <c r="E42" s="156">
        <v>44.69</v>
      </c>
      <c r="F42" s="158">
        <f t="shared" ref="F42:F43" si="11">ROUND(E42*$G$2,2)</f>
        <v>53.78</v>
      </c>
      <c r="G42" s="121">
        <f t="shared" si="9"/>
        <v>322.68</v>
      </c>
      <c r="H42" s="184" t="s">
        <v>145</v>
      </c>
      <c r="I42" s="164"/>
      <c r="J42" s="165"/>
      <c r="K42" s="172"/>
      <c r="L42" s="94"/>
    </row>
    <row r="43" spans="1:12" s="173" customFormat="1" ht="25.5" customHeight="1" x14ac:dyDescent="0.2">
      <c r="A43" s="128" t="s">
        <v>139</v>
      </c>
      <c r="B43" s="177" t="s">
        <v>82</v>
      </c>
      <c r="C43" s="259" t="s">
        <v>3</v>
      </c>
      <c r="D43" s="260">
        <v>125</v>
      </c>
      <c r="E43" s="261">
        <v>81.180000000000007</v>
      </c>
      <c r="F43" s="262">
        <f t="shared" si="11"/>
        <v>97.69</v>
      </c>
      <c r="G43" s="263">
        <f t="shared" si="9"/>
        <v>12211.25</v>
      </c>
      <c r="H43" s="189" t="s">
        <v>143</v>
      </c>
      <c r="I43" s="164"/>
      <c r="J43" s="165"/>
      <c r="K43" s="172"/>
      <c r="L43" s="94"/>
    </row>
    <row r="44" spans="1:12" s="173" customFormat="1" ht="12" customHeight="1" x14ac:dyDescent="0.2">
      <c r="A44" s="128"/>
      <c r="B44" s="129" t="s">
        <v>46</v>
      </c>
      <c r="C44" s="122"/>
      <c r="D44" s="126"/>
      <c r="E44" s="156"/>
      <c r="F44" s="271" t="s">
        <v>268</v>
      </c>
      <c r="G44" s="121"/>
      <c r="I44" s="164"/>
      <c r="J44" s="165"/>
      <c r="K44" s="172"/>
      <c r="L44" s="94"/>
    </row>
    <row r="45" spans="1:12" s="138" customFormat="1" ht="12" customHeight="1" x14ac:dyDescent="0.2">
      <c r="A45" s="127"/>
      <c r="B45" s="125" t="s">
        <v>38</v>
      </c>
      <c r="C45" s="136"/>
      <c r="D45" s="146"/>
      <c r="E45" s="157"/>
      <c r="F45" s="157"/>
      <c r="G45" s="137">
        <f>SUM(G39:G43)</f>
        <v>16414.48</v>
      </c>
      <c r="I45" s="139"/>
      <c r="J45" s="140"/>
      <c r="K45" s="141"/>
      <c r="L45" s="142"/>
    </row>
    <row r="46" spans="1:12" x14ac:dyDescent="0.2">
      <c r="A46" s="127">
        <v>7</v>
      </c>
      <c r="B46" s="182" t="s">
        <v>147</v>
      </c>
      <c r="C46" s="119"/>
      <c r="D46" s="126"/>
      <c r="E46" s="156"/>
      <c r="F46" s="156"/>
      <c r="G46" s="121"/>
      <c r="I46" s="134"/>
      <c r="J46" s="93"/>
      <c r="K46" s="82"/>
      <c r="L46" s="83"/>
    </row>
    <row r="47" spans="1:12" x14ac:dyDescent="0.2">
      <c r="A47" s="128" t="s">
        <v>72</v>
      </c>
      <c r="B47" s="123" t="s">
        <v>151</v>
      </c>
      <c r="C47" s="122" t="s">
        <v>3</v>
      </c>
      <c r="D47" s="126">
        <v>60.41</v>
      </c>
      <c r="E47" s="158">
        <v>67.790000000000006</v>
      </c>
      <c r="F47" s="158">
        <f t="shared" ref="F47" si="12">ROUND(E47*$G$2,2)</f>
        <v>81.58</v>
      </c>
      <c r="G47" s="121">
        <f t="shared" ref="G47" si="13">ROUND(F47*D47,2)</f>
        <v>4928.25</v>
      </c>
      <c r="H47" s="184" t="s">
        <v>148</v>
      </c>
      <c r="I47" s="134"/>
      <c r="J47" s="93"/>
      <c r="K47" s="82"/>
      <c r="L47" s="94"/>
    </row>
    <row r="48" spans="1:12" x14ac:dyDescent="0.2">
      <c r="A48" s="128" t="s">
        <v>73</v>
      </c>
      <c r="B48" s="123" t="s">
        <v>150</v>
      </c>
      <c r="C48" s="122" t="s">
        <v>3</v>
      </c>
      <c r="D48" s="126">
        <v>45</v>
      </c>
      <c r="E48" s="156">
        <v>27.29</v>
      </c>
      <c r="F48" s="158">
        <f t="shared" ref="F48" si="14">ROUND(E48*$G$2,2)</f>
        <v>32.840000000000003</v>
      </c>
      <c r="G48" s="121">
        <f t="shared" ref="G48" si="15">ROUND(F48*D48,2)</f>
        <v>1477.8</v>
      </c>
      <c r="H48" s="184" t="s">
        <v>149</v>
      </c>
      <c r="I48" s="134"/>
      <c r="J48" s="93"/>
      <c r="K48" s="82"/>
      <c r="L48" s="94"/>
    </row>
    <row r="49" spans="1:12" s="143" customFormat="1" x14ac:dyDescent="0.2">
      <c r="A49" s="127"/>
      <c r="B49" s="125" t="s">
        <v>38</v>
      </c>
      <c r="C49" s="136"/>
      <c r="D49" s="146"/>
      <c r="E49" s="157"/>
      <c r="F49" s="157"/>
      <c r="G49" s="137">
        <f>SUM(G47:G48)</f>
        <v>6406.05</v>
      </c>
      <c r="I49" s="139"/>
      <c r="J49" s="140"/>
      <c r="K49" s="144"/>
      <c r="L49" s="142"/>
    </row>
    <row r="50" spans="1:12" x14ac:dyDescent="0.2">
      <c r="A50" s="127">
        <v>8</v>
      </c>
      <c r="B50" s="118" t="s">
        <v>45</v>
      </c>
      <c r="C50" s="122"/>
      <c r="D50" s="126"/>
      <c r="E50" s="156"/>
      <c r="F50" s="156"/>
      <c r="G50" s="121"/>
      <c r="I50" s="134"/>
      <c r="J50" s="93"/>
      <c r="K50" s="82"/>
      <c r="L50" s="83"/>
    </row>
    <row r="51" spans="1:12" x14ac:dyDescent="0.2">
      <c r="A51" s="122" t="s">
        <v>18</v>
      </c>
      <c r="B51" s="123" t="s">
        <v>153</v>
      </c>
      <c r="C51" s="128" t="s">
        <v>10</v>
      </c>
      <c r="D51" s="126">
        <v>18</v>
      </c>
      <c r="E51" s="156">
        <v>22.89</v>
      </c>
      <c r="F51" s="158">
        <f t="shared" ref="F51" si="16">ROUND(E51*$G$2,2)</f>
        <v>27.55</v>
      </c>
      <c r="G51" s="121">
        <f t="shared" ref="G51" si="17">ROUND(F51*D51,2)</f>
        <v>495.9</v>
      </c>
      <c r="H51" s="184" t="s">
        <v>152</v>
      </c>
      <c r="I51" s="134"/>
      <c r="J51" s="93">
        <f>(((E51*0.45)*0.3)-E51)</f>
        <v>-19.799849999999999</v>
      </c>
      <c r="K51" s="82"/>
      <c r="L51" s="83"/>
    </row>
    <row r="52" spans="1:12" ht="14.25" customHeight="1" x14ac:dyDescent="0.2">
      <c r="A52" s="122" t="s">
        <v>54</v>
      </c>
      <c r="B52" s="123" t="s">
        <v>88</v>
      </c>
      <c r="C52" s="128" t="s">
        <v>7</v>
      </c>
      <c r="D52" s="126">
        <v>3</v>
      </c>
      <c r="E52" s="156">
        <v>14.4</v>
      </c>
      <c r="F52" s="158">
        <f t="shared" ref="F52" si="18">ROUND(E52*$G$2,2)</f>
        <v>17.329999999999998</v>
      </c>
      <c r="G52" s="121">
        <f t="shared" ref="G52" si="19">ROUND(F52*D52,2)</f>
        <v>51.99</v>
      </c>
      <c r="H52" s="184" t="s">
        <v>154</v>
      </c>
      <c r="I52" s="134"/>
      <c r="J52" s="93">
        <f t="shared" ref="J52:J109" si="20">(((E52*0.45)*0.3)-E52)</f>
        <v>-12.456</v>
      </c>
      <c r="K52" s="82"/>
      <c r="L52" s="97"/>
    </row>
    <row r="53" spans="1:12" s="143" customFormat="1" x14ac:dyDescent="0.2">
      <c r="A53" s="136"/>
      <c r="B53" s="125" t="s">
        <v>38</v>
      </c>
      <c r="C53" s="136"/>
      <c r="D53" s="146"/>
      <c r="E53" s="157"/>
      <c r="F53" s="157"/>
      <c r="G53" s="137">
        <f>SUM(G51:G52)</f>
        <v>547.89</v>
      </c>
      <c r="I53" s="139"/>
      <c r="J53" s="93">
        <f t="shared" si="20"/>
        <v>0</v>
      </c>
      <c r="K53" s="144"/>
      <c r="L53" s="142"/>
    </row>
    <row r="54" spans="1:12" s="95" customFormat="1" x14ac:dyDescent="0.2">
      <c r="A54" s="127">
        <v>9</v>
      </c>
      <c r="B54" s="118" t="s">
        <v>52</v>
      </c>
      <c r="C54" s="119"/>
      <c r="D54" s="126"/>
      <c r="E54" s="156"/>
      <c r="F54" s="156"/>
      <c r="G54" s="121"/>
      <c r="I54" s="134"/>
      <c r="J54" s="93">
        <f t="shared" si="20"/>
        <v>0</v>
      </c>
      <c r="K54" s="96"/>
      <c r="L54" s="94"/>
    </row>
    <row r="55" spans="1:12" s="95" customFormat="1" x14ac:dyDescent="0.2">
      <c r="A55" s="130" t="s">
        <v>19</v>
      </c>
      <c r="B55" s="123" t="s">
        <v>104</v>
      </c>
      <c r="C55" s="122" t="s">
        <v>44</v>
      </c>
      <c r="D55" s="126">
        <v>1</v>
      </c>
      <c r="E55" s="156">
        <v>5.85</v>
      </c>
      <c r="F55" s="158">
        <f t="shared" ref="F55:F67" si="21">ROUND(E55*$G$2,2)</f>
        <v>7.04</v>
      </c>
      <c r="G55" s="121">
        <f t="shared" ref="G55:G67" si="22">ROUND(F55*D55,2)</f>
        <v>7.04</v>
      </c>
      <c r="H55" s="184" t="s">
        <v>111</v>
      </c>
      <c r="I55" s="134"/>
      <c r="J55" s="93">
        <f t="shared" si="20"/>
        <v>-5.0602499999999999</v>
      </c>
      <c r="K55" s="96"/>
      <c r="L55" s="94"/>
    </row>
    <row r="56" spans="1:12" s="95" customFormat="1" x14ac:dyDescent="0.2">
      <c r="A56" s="130" t="s">
        <v>55</v>
      </c>
      <c r="B56" s="123" t="s">
        <v>101</v>
      </c>
      <c r="C56" s="122" t="s">
        <v>44</v>
      </c>
      <c r="D56" s="126">
        <v>2</v>
      </c>
      <c r="E56" s="156">
        <v>9.3699999999999992</v>
      </c>
      <c r="F56" s="158">
        <f t="shared" si="21"/>
        <v>11.28</v>
      </c>
      <c r="G56" s="121">
        <f t="shared" si="22"/>
        <v>22.56</v>
      </c>
      <c r="H56" s="192" t="s">
        <v>156</v>
      </c>
      <c r="I56" s="134"/>
      <c r="J56" s="93">
        <f t="shared" si="20"/>
        <v>-8.1050499999999985</v>
      </c>
      <c r="K56" s="96"/>
      <c r="L56" s="94"/>
    </row>
    <row r="57" spans="1:12" s="95" customFormat="1" x14ac:dyDescent="0.2">
      <c r="A57" s="130" t="s">
        <v>218</v>
      </c>
      <c r="B57" s="123" t="s">
        <v>157</v>
      </c>
      <c r="C57" s="122" t="s">
        <v>44</v>
      </c>
      <c r="D57" s="126">
        <v>31</v>
      </c>
      <c r="E57" s="156">
        <v>9.3699999999999992</v>
      </c>
      <c r="F57" s="158">
        <f t="shared" si="21"/>
        <v>11.28</v>
      </c>
      <c r="G57" s="121">
        <f t="shared" si="22"/>
        <v>349.68</v>
      </c>
      <c r="H57" s="192" t="s">
        <v>158</v>
      </c>
      <c r="I57" s="134"/>
      <c r="J57" s="93">
        <f t="shared" si="20"/>
        <v>-8.1050499999999985</v>
      </c>
      <c r="K57" s="96"/>
      <c r="L57" s="94"/>
    </row>
    <row r="58" spans="1:12" s="95" customFormat="1" x14ac:dyDescent="0.2">
      <c r="A58" s="130" t="s">
        <v>219</v>
      </c>
      <c r="B58" s="123" t="s">
        <v>160</v>
      </c>
      <c r="C58" s="122" t="s">
        <v>44</v>
      </c>
      <c r="D58" s="126">
        <v>1</v>
      </c>
      <c r="E58" s="156">
        <v>175.98</v>
      </c>
      <c r="F58" s="158">
        <f t="shared" si="21"/>
        <v>211.77</v>
      </c>
      <c r="G58" s="121">
        <f t="shared" si="22"/>
        <v>211.77</v>
      </c>
      <c r="H58" s="192" t="s">
        <v>159</v>
      </c>
      <c r="I58" s="164"/>
      <c r="J58" s="93">
        <f t="shared" si="20"/>
        <v>-152.22269999999997</v>
      </c>
      <c r="K58" s="96"/>
      <c r="L58" s="94"/>
    </row>
    <row r="59" spans="1:12" s="95" customFormat="1" x14ac:dyDescent="0.2">
      <c r="A59" s="130" t="s">
        <v>273</v>
      </c>
      <c r="B59" s="123" t="s">
        <v>102</v>
      </c>
      <c r="C59" s="122" t="s">
        <v>10</v>
      </c>
      <c r="D59" s="126">
        <v>610</v>
      </c>
      <c r="E59" s="156">
        <v>2.99</v>
      </c>
      <c r="F59" s="158">
        <f t="shared" si="21"/>
        <v>3.6</v>
      </c>
      <c r="G59" s="121">
        <f t="shared" si="22"/>
        <v>2196</v>
      </c>
      <c r="H59" s="194" t="s">
        <v>161</v>
      </c>
      <c r="I59" s="134"/>
      <c r="J59" s="93">
        <f t="shared" si="20"/>
        <v>-2.5863500000000004</v>
      </c>
      <c r="K59" s="96"/>
      <c r="L59" s="94"/>
    </row>
    <row r="60" spans="1:12" s="95" customFormat="1" x14ac:dyDescent="0.2">
      <c r="A60" s="130" t="s">
        <v>274</v>
      </c>
      <c r="B60" s="123" t="s">
        <v>103</v>
      </c>
      <c r="C60" s="122" t="s">
        <v>10</v>
      </c>
      <c r="D60" s="126">
        <v>72</v>
      </c>
      <c r="E60" s="156">
        <v>4.42</v>
      </c>
      <c r="F60" s="158">
        <f t="shared" si="21"/>
        <v>5.32</v>
      </c>
      <c r="G60" s="121">
        <f t="shared" si="22"/>
        <v>383.04</v>
      </c>
      <c r="H60" s="194" t="s">
        <v>162</v>
      </c>
      <c r="I60" s="134"/>
      <c r="J60" s="93">
        <f t="shared" si="20"/>
        <v>-3.8232999999999997</v>
      </c>
      <c r="K60" s="96"/>
      <c r="L60" s="94"/>
    </row>
    <row r="61" spans="1:12" s="95" customFormat="1" x14ac:dyDescent="0.2">
      <c r="A61" s="130" t="s">
        <v>275</v>
      </c>
      <c r="B61" s="123" t="s">
        <v>184</v>
      </c>
      <c r="C61" s="122" t="s">
        <v>10</v>
      </c>
      <c r="D61" s="126">
        <v>180</v>
      </c>
      <c r="E61" s="156">
        <v>5.95</v>
      </c>
      <c r="F61" s="158">
        <f t="shared" si="21"/>
        <v>7.16</v>
      </c>
      <c r="G61" s="121">
        <f t="shared" si="22"/>
        <v>1288.8</v>
      </c>
      <c r="H61" s="194" t="s">
        <v>185</v>
      </c>
      <c r="I61" s="134"/>
      <c r="J61" s="93">
        <f t="shared" si="20"/>
        <v>-5.1467499999999999</v>
      </c>
      <c r="K61" s="96"/>
      <c r="L61" s="94"/>
    </row>
    <row r="62" spans="1:12" s="95" customFormat="1" x14ac:dyDescent="0.2">
      <c r="A62" s="130" t="s">
        <v>276</v>
      </c>
      <c r="B62" s="123" t="s">
        <v>105</v>
      </c>
      <c r="C62" s="122" t="s">
        <v>44</v>
      </c>
      <c r="D62" s="126">
        <v>2</v>
      </c>
      <c r="E62" s="156">
        <v>11.41</v>
      </c>
      <c r="F62" s="158">
        <f t="shared" si="21"/>
        <v>13.73</v>
      </c>
      <c r="G62" s="121">
        <f t="shared" si="22"/>
        <v>27.46</v>
      </c>
      <c r="H62" s="194" t="s">
        <v>163</v>
      </c>
      <c r="I62" s="134"/>
      <c r="J62" s="93">
        <f t="shared" si="20"/>
        <v>-9.86965</v>
      </c>
      <c r="K62" s="96"/>
      <c r="L62" s="94"/>
    </row>
    <row r="63" spans="1:12" s="95" customFormat="1" x14ac:dyDescent="0.2">
      <c r="A63" s="130" t="s">
        <v>277</v>
      </c>
      <c r="B63" s="123" t="s">
        <v>106</v>
      </c>
      <c r="C63" s="122" t="s">
        <v>44</v>
      </c>
      <c r="D63" s="126">
        <v>3</v>
      </c>
      <c r="E63" s="156">
        <v>50.26</v>
      </c>
      <c r="F63" s="158">
        <f t="shared" si="21"/>
        <v>60.48</v>
      </c>
      <c r="G63" s="121">
        <f t="shared" si="22"/>
        <v>181.44</v>
      </c>
      <c r="H63" s="194" t="s">
        <v>164</v>
      </c>
      <c r="I63" s="134"/>
      <c r="J63" s="93">
        <f t="shared" si="20"/>
        <v>-43.474899999999998</v>
      </c>
      <c r="K63" s="96"/>
      <c r="L63" s="94"/>
    </row>
    <row r="64" spans="1:12" s="95" customFormat="1" x14ac:dyDescent="0.2">
      <c r="A64" s="130" t="s">
        <v>278</v>
      </c>
      <c r="B64" s="123" t="s">
        <v>107</v>
      </c>
      <c r="C64" s="122" t="s">
        <v>44</v>
      </c>
      <c r="D64" s="126">
        <v>5</v>
      </c>
      <c r="E64" s="156">
        <v>50.39</v>
      </c>
      <c r="F64" s="158">
        <f t="shared" si="21"/>
        <v>60.64</v>
      </c>
      <c r="G64" s="121">
        <f t="shared" si="22"/>
        <v>303.2</v>
      </c>
      <c r="H64" s="194" t="s">
        <v>165</v>
      </c>
      <c r="I64" s="134"/>
      <c r="J64" s="93">
        <f t="shared" si="20"/>
        <v>-43.587350000000001</v>
      </c>
      <c r="K64" s="96"/>
      <c r="L64" s="94"/>
    </row>
    <row r="65" spans="1:12" s="95" customFormat="1" x14ac:dyDescent="0.2">
      <c r="A65" s="130" t="s">
        <v>279</v>
      </c>
      <c r="B65" s="123" t="s">
        <v>108</v>
      </c>
      <c r="C65" s="122" t="s">
        <v>10</v>
      </c>
      <c r="D65" s="126">
        <v>45</v>
      </c>
      <c r="E65" s="156">
        <v>6.51</v>
      </c>
      <c r="F65" s="158">
        <f t="shared" si="21"/>
        <v>7.83</v>
      </c>
      <c r="G65" s="121">
        <f t="shared" si="22"/>
        <v>352.35</v>
      </c>
      <c r="H65" s="194" t="s">
        <v>166</v>
      </c>
      <c r="I65" s="134"/>
      <c r="J65" s="93">
        <f t="shared" si="20"/>
        <v>-5.6311499999999999</v>
      </c>
      <c r="K65" s="96"/>
      <c r="L65" s="94"/>
    </row>
    <row r="66" spans="1:12" s="95" customFormat="1" x14ac:dyDescent="0.2">
      <c r="A66" s="130" t="s">
        <v>280</v>
      </c>
      <c r="B66" s="123" t="s">
        <v>112</v>
      </c>
      <c r="C66" s="122" t="s">
        <v>10</v>
      </c>
      <c r="D66" s="126">
        <v>75</v>
      </c>
      <c r="E66" s="156">
        <v>3.97</v>
      </c>
      <c r="F66" s="158">
        <f t="shared" si="21"/>
        <v>4.78</v>
      </c>
      <c r="G66" s="121">
        <f t="shared" si="22"/>
        <v>358.5</v>
      </c>
      <c r="H66" s="194" t="s">
        <v>167</v>
      </c>
      <c r="I66" s="134"/>
      <c r="J66" s="93">
        <f t="shared" si="20"/>
        <v>-3.43405</v>
      </c>
      <c r="K66" s="96"/>
      <c r="L66" s="94"/>
    </row>
    <row r="67" spans="1:12" s="95" customFormat="1" x14ac:dyDescent="0.2">
      <c r="A67" s="130" t="s">
        <v>281</v>
      </c>
      <c r="B67" s="181" t="s">
        <v>109</v>
      </c>
      <c r="C67" s="122" t="s">
        <v>10</v>
      </c>
      <c r="D67" s="126">
        <v>12</v>
      </c>
      <c r="E67" s="156">
        <v>24.49</v>
      </c>
      <c r="F67" s="158">
        <f t="shared" si="21"/>
        <v>29.47</v>
      </c>
      <c r="G67" s="121">
        <f t="shared" si="22"/>
        <v>353.64</v>
      </c>
      <c r="H67" s="194" t="s">
        <v>113</v>
      </c>
      <c r="I67" s="134"/>
      <c r="J67" s="93">
        <f t="shared" si="20"/>
        <v>-21.18385</v>
      </c>
      <c r="K67" s="96"/>
      <c r="L67" s="94"/>
    </row>
    <row r="68" spans="1:12" s="143" customFormat="1" x14ac:dyDescent="0.2">
      <c r="A68" s="136"/>
      <c r="B68" s="125" t="s">
        <v>38</v>
      </c>
      <c r="C68" s="136"/>
      <c r="D68" s="146"/>
      <c r="E68" s="157"/>
      <c r="F68" s="157"/>
      <c r="G68" s="137">
        <f>SUM(G55:G67)</f>
        <v>6035.4800000000005</v>
      </c>
      <c r="H68" s="80"/>
      <c r="I68" s="139"/>
      <c r="J68" s="93">
        <f t="shared" si="20"/>
        <v>0</v>
      </c>
      <c r="K68" s="144"/>
      <c r="L68" s="142"/>
    </row>
    <row r="69" spans="1:12" x14ac:dyDescent="0.2">
      <c r="A69" s="127">
        <v>10</v>
      </c>
      <c r="B69" s="118" t="s">
        <v>35</v>
      </c>
      <c r="C69" s="119"/>
      <c r="D69" s="126"/>
      <c r="E69" s="156"/>
      <c r="F69" s="156"/>
      <c r="G69" s="121"/>
      <c r="H69" s="193"/>
      <c r="I69" s="134"/>
      <c r="J69" s="93">
        <f t="shared" si="20"/>
        <v>0</v>
      </c>
      <c r="K69" s="82"/>
      <c r="L69" s="97"/>
    </row>
    <row r="70" spans="1:12" x14ac:dyDescent="0.2">
      <c r="A70" s="122" t="s">
        <v>74</v>
      </c>
      <c r="B70" s="124" t="s">
        <v>216</v>
      </c>
      <c r="C70" s="122" t="s">
        <v>7</v>
      </c>
      <c r="D70" s="126">
        <v>7</v>
      </c>
      <c r="E70" s="156">
        <v>21.63</v>
      </c>
      <c r="F70" s="158">
        <f t="shared" ref="F70" si="23">ROUND(E70*$G$2,2)</f>
        <v>26.03</v>
      </c>
      <c r="G70" s="121">
        <f t="shared" ref="G70" si="24">ROUND(F70*D70,2)</f>
        <v>182.21</v>
      </c>
      <c r="H70" s="184" t="s">
        <v>215</v>
      </c>
      <c r="I70" s="213"/>
      <c r="J70" s="93">
        <f t="shared" si="20"/>
        <v>-18.709949999999999</v>
      </c>
      <c r="K70" s="82"/>
      <c r="L70" s="97"/>
    </row>
    <row r="71" spans="1:12" s="138" customFormat="1" x14ac:dyDescent="0.2">
      <c r="A71" s="136"/>
      <c r="B71" s="125" t="s">
        <v>38</v>
      </c>
      <c r="C71" s="136"/>
      <c r="D71" s="146"/>
      <c r="E71" s="157"/>
      <c r="F71" s="157"/>
      <c r="G71" s="137">
        <f>SUM(G70:G70)</f>
        <v>182.21</v>
      </c>
      <c r="I71" s="139"/>
      <c r="J71" s="93">
        <f t="shared" si="20"/>
        <v>0</v>
      </c>
      <c r="K71" s="141"/>
      <c r="L71" s="142"/>
    </row>
    <row r="72" spans="1:12" s="95" customFormat="1" x14ac:dyDescent="0.2">
      <c r="A72" s="117">
        <v>11</v>
      </c>
      <c r="B72" s="178" t="s">
        <v>9</v>
      </c>
      <c r="C72" s="119"/>
      <c r="D72" s="126"/>
      <c r="E72" s="156"/>
      <c r="F72" s="156"/>
      <c r="G72" s="121"/>
      <c r="I72" s="134"/>
      <c r="J72" s="93">
        <f t="shared" si="20"/>
        <v>0</v>
      </c>
      <c r="K72" s="96"/>
      <c r="L72" s="94"/>
    </row>
    <row r="73" spans="1:12" x14ac:dyDescent="0.2">
      <c r="A73" s="147" t="s">
        <v>56</v>
      </c>
      <c r="B73" s="123" t="s">
        <v>78</v>
      </c>
      <c r="C73" s="122" t="s">
        <v>3</v>
      </c>
      <c r="D73" s="158">
        <v>75</v>
      </c>
      <c r="E73" s="156">
        <v>9.1</v>
      </c>
      <c r="F73" s="158">
        <f t="shared" ref="F73:F75" si="25">ROUND(E73*$G$2,2)</f>
        <v>10.95</v>
      </c>
      <c r="G73" s="121">
        <f t="shared" ref="G73:G75" si="26">ROUND(F73*D73,2)</f>
        <v>821.25</v>
      </c>
      <c r="H73" s="184" t="s">
        <v>169</v>
      </c>
      <c r="I73" s="134"/>
      <c r="J73" s="93">
        <f t="shared" si="20"/>
        <v>-7.8714999999999993</v>
      </c>
      <c r="K73" s="82"/>
      <c r="L73" s="97"/>
    </row>
    <row r="74" spans="1:12" s="95" customFormat="1" ht="15" customHeight="1" x14ac:dyDescent="0.2">
      <c r="A74" s="147" t="s">
        <v>282</v>
      </c>
      <c r="B74" s="123" t="s">
        <v>170</v>
      </c>
      <c r="C74" s="122" t="s">
        <v>3</v>
      </c>
      <c r="D74" s="158">
        <v>120</v>
      </c>
      <c r="E74" s="156">
        <v>9.3699999999999992</v>
      </c>
      <c r="F74" s="158">
        <f t="shared" si="25"/>
        <v>11.28</v>
      </c>
      <c r="G74" s="121">
        <f t="shared" si="26"/>
        <v>1353.6</v>
      </c>
      <c r="H74" s="184" t="s">
        <v>171</v>
      </c>
      <c r="I74" s="134"/>
      <c r="J74" s="93">
        <f t="shared" si="20"/>
        <v>-8.1050499999999985</v>
      </c>
      <c r="K74" s="96"/>
      <c r="L74" s="94"/>
    </row>
    <row r="75" spans="1:12" s="95" customFormat="1" ht="22.5" x14ac:dyDescent="0.2">
      <c r="A75" s="147" t="s">
        <v>283</v>
      </c>
      <c r="B75" s="123" t="s">
        <v>172</v>
      </c>
      <c r="C75" s="122" t="s">
        <v>3</v>
      </c>
      <c r="D75" s="158">
        <v>120</v>
      </c>
      <c r="E75" s="156">
        <v>9.69</v>
      </c>
      <c r="F75" s="158">
        <f t="shared" si="25"/>
        <v>11.66</v>
      </c>
      <c r="G75" s="121">
        <f t="shared" si="26"/>
        <v>1399.2</v>
      </c>
      <c r="H75" s="184" t="s">
        <v>173</v>
      </c>
      <c r="I75" s="134"/>
      <c r="J75" s="93">
        <f t="shared" si="20"/>
        <v>-8.38185</v>
      </c>
      <c r="K75" s="96"/>
      <c r="L75" s="94"/>
    </row>
    <row r="76" spans="1:12" s="143" customFormat="1" x14ac:dyDescent="0.2">
      <c r="A76" s="136"/>
      <c r="B76" s="125" t="s">
        <v>38</v>
      </c>
      <c r="C76" s="136"/>
      <c r="D76" s="146"/>
      <c r="E76" s="157"/>
      <c r="F76" s="157"/>
      <c r="G76" s="137">
        <f>SUM(G73:G75)</f>
        <v>3574.05</v>
      </c>
      <c r="I76" s="139"/>
      <c r="J76" s="93">
        <f t="shared" si="20"/>
        <v>0</v>
      </c>
      <c r="K76" s="144"/>
      <c r="L76" s="145"/>
    </row>
    <row r="77" spans="1:12" s="95" customFormat="1" x14ac:dyDescent="0.2">
      <c r="A77" s="117">
        <v>12</v>
      </c>
      <c r="B77" s="179" t="s">
        <v>84</v>
      </c>
      <c r="C77" s="119"/>
      <c r="D77" s="126"/>
      <c r="E77" s="156"/>
      <c r="F77" s="156"/>
      <c r="G77" s="121"/>
      <c r="I77" s="134"/>
      <c r="J77" s="93">
        <f t="shared" si="20"/>
        <v>0</v>
      </c>
      <c r="K77" s="96"/>
      <c r="L77" s="94"/>
    </row>
    <row r="78" spans="1:12" s="95" customFormat="1" x14ac:dyDescent="0.2">
      <c r="A78" s="147" t="s">
        <v>57</v>
      </c>
      <c r="B78" s="236" t="s">
        <v>237</v>
      </c>
      <c r="C78" s="122" t="s">
        <v>7</v>
      </c>
      <c r="D78" s="126">
        <v>1</v>
      </c>
      <c r="E78" s="156">
        <v>62.95</v>
      </c>
      <c r="F78" s="158">
        <f t="shared" ref="F78" si="27">ROUND(E78*$G$2,2)</f>
        <v>75.75</v>
      </c>
      <c r="G78" s="121">
        <f t="shared" ref="G78" si="28">ROUND(F78*D78,2)</f>
        <v>75.75</v>
      </c>
      <c r="H78" s="184" t="s">
        <v>236</v>
      </c>
      <c r="I78" s="134"/>
      <c r="J78" s="93">
        <f t="shared" si="20"/>
        <v>-54.451750000000004</v>
      </c>
      <c r="K78" s="96"/>
      <c r="L78" s="94"/>
    </row>
    <row r="79" spans="1:12" x14ac:dyDescent="0.2">
      <c r="A79" s="147" t="s">
        <v>75</v>
      </c>
      <c r="B79" s="123" t="s">
        <v>177</v>
      </c>
      <c r="C79" s="122" t="s">
        <v>10</v>
      </c>
      <c r="D79" s="158">
        <v>30</v>
      </c>
      <c r="E79" s="156">
        <v>4.51</v>
      </c>
      <c r="F79" s="158">
        <f t="shared" ref="F79:F82" si="29">ROUND(E79*$G$2,2)</f>
        <v>5.43</v>
      </c>
      <c r="G79" s="121">
        <f t="shared" ref="G79:G82" si="30">ROUND(F79*D79,2)</f>
        <v>162.9</v>
      </c>
      <c r="H79" s="184" t="s">
        <v>176</v>
      </c>
      <c r="I79" s="134"/>
      <c r="J79" s="93">
        <f t="shared" si="20"/>
        <v>-3.9011499999999999</v>
      </c>
      <c r="K79" s="82"/>
      <c r="L79" s="97"/>
    </row>
    <row r="80" spans="1:12" s="95" customFormat="1" ht="15" customHeight="1" x14ac:dyDescent="0.2">
      <c r="A80" s="147" t="s">
        <v>76</v>
      </c>
      <c r="B80" s="123" t="s">
        <v>87</v>
      </c>
      <c r="C80" s="122" t="s">
        <v>7</v>
      </c>
      <c r="D80" s="158">
        <v>7</v>
      </c>
      <c r="E80" s="156">
        <v>4.32</v>
      </c>
      <c r="F80" s="158">
        <f t="shared" si="29"/>
        <v>5.2</v>
      </c>
      <c r="G80" s="121">
        <f t="shared" si="30"/>
        <v>36.4</v>
      </c>
      <c r="H80" s="184" t="s">
        <v>178</v>
      </c>
      <c r="I80" s="134"/>
      <c r="J80" s="93">
        <f t="shared" si="20"/>
        <v>-3.7368000000000001</v>
      </c>
      <c r="K80" s="96"/>
      <c r="L80" s="94"/>
    </row>
    <row r="81" spans="1:12" s="95" customFormat="1" ht="15" customHeight="1" x14ac:dyDescent="0.2">
      <c r="A81" s="147" t="s">
        <v>284</v>
      </c>
      <c r="B81" s="123" t="s">
        <v>86</v>
      </c>
      <c r="C81" s="122" t="s">
        <v>7</v>
      </c>
      <c r="D81" s="158">
        <v>2</v>
      </c>
      <c r="E81" s="156">
        <v>4.9000000000000004</v>
      </c>
      <c r="F81" s="158">
        <f t="shared" si="29"/>
        <v>5.9</v>
      </c>
      <c r="G81" s="121">
        <f t="shared" si="30"/>
        <v>11.8</v>
      </c>
      <c r="H81" s="184" t="s">
        <v>179</v>
      </c>
      <c r="I81" s="134"/>
      <c r="J81" s="93">
        <f t="shared" si="20"/>
        <v>-4.2385000000000002</v>
      </c>
      <c r="K81" s="96"/>
      <c r="L81" s="94"/>
    </row>
    <row r="82" spans="1:12" s="95" customFormat="1" ht="15" customHeight="1" x14ac:dyDescent="0.2">
      <c r="A82" s="147" t="s">
        <v>285</v>
      </c>
      <c r="B82" s="123" t="s">
        <v>96</v>
      </c>
      <c r="C82" s="122" t="s">
        <v>7</v>
      </c>
      <c r="D82" s="158">
        <v>1</v>
      </c>
      <c r="E82" s="156">
        <v>1834.13</v>
      </c>
      <c r="F82" s="158">
        <f t="shared" si="29"/>
        <v>2207.19</v>
      </c>
      <c r="G82" s="121">
        <f t="shared" si="30"/>
        <v>2207.19</v>
      </c>
      <c r="H82" s="184" t="s">
        <v>97</v>
      </c>
      <c r="I82" s="134"/>
      <c r="J82" s="93">
        <f t="shared" si="20"/>
        <v>-1586.5224500000002</v>
      </c>
      <c r="K82" s="96"/>
      <c r="L82" s="94"/>
    </row>
    <row r="83" spans="1:12" s="143" customFormat="1" x14ac:dyDescent="0.2">
      <c r="A83" s="136"/>
      <c r="B83" s="125" t="s">
        <v>38</v>
      </c>
      <c r="C83" s="136"/>
      <c r="D83" s="146"/>
      <c r="E83" s="157"/>
      <c r="F83" s="157"/>
      <c r="G83" s="137">
        <f>SUM(G78:G82)</f>
        <v>2494.04</v>
      </c>
      <c r="I83" s="139"/>
      <c r="J83" s="93">
        <f t="shared" si="20"/>
        <v>0</v>
      </c>
      <c r="K83" s="144"/>
      <c r="L83" s="145"/>
    </row>
    <row r="84" spans="1:12" s="95" customFormat="1" x14ac:dyDescent="0.2">
      <c r="A84" s="117">
        <v>13</v>
      </c>
      <c r="B84" s="179" t="s">
        <v>85</v>
      </c>
      <c r="C84" s="119"/>
      <c r="D84" s="126"/>
      <c r="E84" s="156"/>
      <c r="F84" s="156"/>
      <c r="G84" s="121"/>
      <c r="I84" s="134"/>
      <c r="J84" s="93">
        <f t="shared" si="20"/>
        <v>0</v>
      </c>
      <c r="K84" s="96"/>
      <c r="L84" s="94"/>
    </row>
    <row r="85" spans="1:12" x14ac:dyDescent="0.2">
      <c r="A85" s="147" t="s">
        <v>33</v>
      </c>
      <c r="B85" s="123" t="s">
        <v>186</v>
      </c>
      <c r="C85" s="122" t="s">
        <v>7</v>
      </c>
      <c r="D85" s="158">
        <v>66</v>
      </c>
      <c r="E85" s="156">
        <v>22.89</v>
      </c>
      <c r="F85" s="158">
        <f t="shared" ref="F85:F90" si="31">ROUND(E85*$G$2,2)</f>
        <v>27.55</v>
      </c>
      <c r="G85" s="121">
        <f t="shared" ref="G85:G90" si="32">ROUND(F85*D85,2)</f>
        <v>1818.3</v>
      </c>
      <c r="H85" s="184" t="s">
        <v>152</v>
      </c>
      <c r="I85" s="134"/>
      <c r="J85" s="93">
        <f t="shared" si="20"/>
        <v>-19.799849999999999</v>
      </c>
      <c r="K85" s="82"/>
      <c r="L85" s="97"/>
    </row>
    <row r="86" spans="1:12" s="95" customFormat="1" ht="15" customHeight="1" x14ac:dyDescent="0.2">
      <c r="A86" s="147" t="s">
        <v>49</v>
      </c>
      <c r="B86" s="123" t="s">
        <v>180</v>
      </c>
      <c r="C86" s="122" t="s">
        <v>7</v>
      </c>
      <c r="D86" s="158">
        <v>1</v>
      </c>
      <c r="E86" s="156">
        <v>253.65</v>
      </c>
      <c r="F86" s="158">
        <f t="shared" si="31"/>
        <v>305.24</v>
      </c>
      <c r="G86" s="121">
        <f t="shared" si="32"/>
        <v>305.24</v>
      </c>
      <c r="H86" s="184" t="s">
        <v>181</v>
      </c>
      <c r="I86" s="134"/>
      <c r="J86" s="93">
        <f t="shared" si="20"/>
        <v>-219.40725</v>
      </c>
      <c r="K86" s="96"/>
      <c r="L86" s="94"/>
    </row>
    <row r="87" spans="1:12" s="95" customFormat="1" ht="15" customHeight="1" x14ac:dyDescent="0.2">
      <c r="A87" s="147" t="s">
        <v>58</v>
      </c>
      <c r="B87" s="123" t="s">
        <v>100</v>
      </c>
      <c r="C87" s="122" t="s">
        <v>7</v>
      </c>
      <c r="D87" s="158">
        <v>1</v>
      </c>
      <c r="E87" s="204">
        <v>502.19</v>
      </c>
      <c r="F87" s="158">
        <f t="shared" si="31"/>
        <v>604.34</v>
      </c>
      <c r="G87" s="121">
        <f t="shared" si="32"/>
        <v>604.34</v>
      </c>
      <c r="H87" s="227" t="s">
        <v>204</v>
      </c>
      <c r="I87" s="134"/>
      <c r="J87" s="93">
        <f t="shared" si="20"/>
        <v>-434.39435000000003</v>
      </c>
      <c r="K87" s="96"/>
      <c r="L87" s="94"/>
    </row>
    <row r="88" spans="1:12" x14ac:dyDescent="0.2">
      <c r="A88" s="147" t="s">
        <v>89</v>
      </c>
      <c r="B88" s="123" t="s">
        <v>199</v>
      </c>
      <c r="C88" s="122" t="s">
        <v>7</v>
      </c>
      <c r="D88" s="158">
        <v>3</v>
      </c>
      <c r="E88" s="204">
        <v>44.75</v>
      </c>
      <c r="F88" s="158">
        <f t="shared" si="31"/>
        <v>53.85</v>
      </c>
      <c r="G88" s="121">
        <f t="shared" si="32"/>
        <v>161.55000000000001</v>
      </c>
      <c r="H88" s="184" t="s">
        <v>198</v>
      </c>
      <c r="I88" s="94"/>
      <c r="J88" s="93">
        <f t="shared" si="20"/>
        <v>-38.708750000000002</v>
      </c>
      <c r="K88" s="82"/>
      <c r="L88" s="97"/>
    </row>
    <row r="89" spans="1:12" s="95" customFormat="1" ht="15" customHeight="1" x14ac:dyDescent="0.2">
      <c r="A89" s="147" t="s">
        <v>264</v>
      </c>
      <c r="B89" s="123" t="s">
        <v>187</v>
      </c>
      <c r="C89" s="122" t="s">
        <v>7</v>
      </c>
      <c r="D89" s="158">
        <v>5</v>
      </c>
      <c r="E89" s="156">
        <v>14.1</v>
      </c>
      <c r="F89" s="158">
        <f t="shared" si="31"/>
        <v>16.97</v>
      </c>
      <c r="G89" s="121">
        <f t="shared" si="32"/>
        <v>84.85</v>
      </c>
      <c r="H89" s="192" t="s">
        <v>207</v>
      </c>
      <c r="I89" s="134"/>
      <c r="J89" s="93">
        <f t="shared" si="20"/>
        <v>-12.1965</v>
      </c>
      <c r="K89" s="96"/>
      <c r="L89" s="94"/>
    </row>
    <row r="90" spans="1:12" s="95" customFormat="1" ht="15" customHeight="1" x14ac:dyDescent="0.2">
      <c r="A90" s="147" t="s">
        <v>286</v>
      </c>
      <c r="B90" s="123" t="s">
        <v>188</v>
      </c>
      <c r="C90" s="122" t="s">
        <v>7</v>
      </c>
      <c r="D90" s="158">
        <v>5</v>
      </c>
      <c r="E90" s="156">
        <v>42.38</v>
      </c>
      <c r="F90" s="158">
        <f t="shared" si="31"/>
        <v>51</v>
      </c>
      <c r="G90" s="121">
        <f t="shared" si="32"/>
        <v>255</v>
      </c>
      <c r="H90" s="192" t="s">
        <v>208</v>
      </c>
      <c r="I90" s="134"/>
      <c r="J90" s="93">
        <f t="shared" si="20"/>
        <v>-36.658700000000003</v>
      </c>
      <c r="K90" s="96"/>
      <c r="L90" s="94"/>
    </row>
    <row r="91" spans="1:12" s="143" customFormat="1" x14ac:dyDescent="0.2">
      <c r="A91" s="136"/>
      <c r="B91" s="125" t="s">
        <v>38</v>
      </c>
      <c r="C91" s="136"/>
      <c r="D91" s="146"/>
      <c r="E91" s="157"/>
      <c r="F91" s="157"/>
      <c r="G91" s="137">
        <f>SUM(G85:G90)</f>
        <v>3229.28</v>
      </c>
      <c r="I91" s="139"/>
      <c r="J91" s="93">
        <f t="shared" si="20"/>
        <v>0</v>
      </c>
      <c r="K91" s="144"/>
      <c r="L91" s="145"/>
    </row>
    <row r="92" spans="1:12" s="143" customFormat="1" x14ac:dyDescent="0.2">
      <c r="A92" s="237">
        <v>14</v>
      </c>
      <c r="B92" s="182" t="s">
        <v>238</v>
      </c>
      <c r="C92" s="238"/>
      <c r="D92" s="126"/>
      <c r="E92" s="204"/>
      <c r="F92" s="157"/>
      <c r="G92" s="137"/>
      <c r="I92" s="139"/>
      <c r="J92" s="93">
        <f t="shared" si="20"/>
        <v>0</v>
      </c>
      <c r="K92" s="144"/>
      <c r="L92" s="145"/>
    </row>
    <row r="93" spans="1:12" s="143" customFormat="1" x14ac:dyDescent="0.2">
      <c r="A93" s="122" t="s">
        <v>59</v>
      </c>
      <c r="B93" s="239" t="s">
        <v>247</v>
      </c>
      <c r="C93" s="122" t="s">
        <v>10</v>
      </c>
      <c r="D93" s="126">
        <v>6</v>
      </c>
      <c r="E93" s="204">
        <v>21.54</v>
      </c>
      <c r="F93" s="158">
        <f t="shared" ref="F93:F103" si="33">ROUND(E93*$G$2,2)</f>
        <v>25.92</v>
      </c>
      <c r="G93" s="121">
        <f t="shared" ref="G93:G103" si="34">ROUND(F93*D93,2)</f>
        <v>155.52000000000001</v>
      </c>
      <c r="H93" s="245"/>
      <c r="I93" s="139"/>
      <c r="J93" s="93">
        <f t="shared" si="20"/>
        <v>-18.632100000000001</v>
      </c>
      <c r="K93" s="144"/>
      <c r="L93" s="145"/>
    </row>
    <row r="94" spans="1:12" s="143" customFormat="1" x14ac:dyDescent="0.2">
      <c r="A94" s="122" t="s">
        <v>60</v>
      </c>
      <c r="B94" s="239" t="s">
        <v>246</v>
      </c>
      <c r="C94" s="122" t="s">
        <v>10</v>
      </c>
      <c r="D94" s="126">
        <v>24</v>
      </c>
      <c r="E94" s="204">
        <v>21.24</v>
      </c>
      <c r="F94" s="158">
        <f t="shared" si="33"/>
        <v>25.56</v>
      </c>
      <c r="G94" s="121">
        <f t="shared" si="34"/>
        <v>613.44000000000005</v>
      </c>
      <c r="H94" s="190" t="s">
        <v>245</v>
      </c>
      <c r="I94" s="139"/>
      <c r="J94" s="93">
        <f t="shared" si="20"/>
        <v>-18.372599999999998</v>
      </c>
      <c r="K94" s="144"/>
      <c r="L94" s="145"/>
    </row>
    <row r="95" spans="1:12" s="143" customFormat="1" x14ac:dyDescent="0.2">
      <c r="A95" s="122" t="s">
        <v>61</v>
      </c>
      <c r="B95" s="239" t="s">
        <v>248</v>
      </c>
      <c r="C95" s="122" t="s">
        <v>7</v>
      </c>
      <c r="D95" s="126">
        <v>1</v>
      </c>
      <c r="E95" s="204">
        <v>12.78</v>
      </c>
      <c r="F95" s="158">
        <f t="shared" si="33"/>
        <v>15.38</v>
      </c>
      <c r="G95" s="121">
        <f t="shared" si="34"/>
        <v>15.38</v>
      </c>
      <c r="H95" s="163"/>
      <c r="I95" s="139"/>
      <c r="J95" s="93">
        <f t="shared" si="20"/>
        <v>-11.0547</v>
      </c>
      <c r="K95" s="144"/>
      <c r="L95" s="145"/>
    </row>
    <row r="96" spans="1:12" s="143" customFormat="1" x14ac:dyDescent="0.2">
      <c r="A96" s="122" t="s">
        <v>265</v>
      </c>
      <c r="B96" s="239" t="s">
        <v>249</v>
      </c>
      <c r="C96" s="122" t="s">
        <v>7</v>
      </c>
      <c r="D96" s="126">
        <v>2</v>
      </c>
      <c r="E96" s="204">
        <v>54.19</v>
      </c>
      <c r="F96" s="158">
        <f t="shared" si="33"/>
        <v>65.209999999999994</v>
      </c>
      <c r="G96" s="121">
        <f t="shared" si="34"/>
        <v>130.41999999999999</v>
      </c>
      <c r="H96" s="190" t="s">
        <v>244</v>
      </c>
      <c r="I96" s="139"/>
      <c r="J96" s="93">
        <f t="shared" si="20"/>
        <v>-46.87435</v>
      </c>
      <c r="K96" s="144"/>
      <c r="L96" s="145"/>
    </row>
    <row r="97" spans="1:12" s="143" customFormat="1" x14ac:dyDescent="0.2">
      <c r="A97" s="122" t="s">
        <v>266</v>
      </c>
      <c r="B97" s="239" t="s">
        <v>250</v>
      </c>
      <c r="C97" s="122" t="s">
        <v>7</v>
      </c>
      <c r="D97" s="126">
        <v>2</v>
      </c>
      <c r="E97" s="204">
        <v>29.4</v>
      </c>
      <c r="F97" s="158">
        <f t="shared" si="33"/>
        <v>35.380000000000003</v>
      </c>
      <c r="G97" s="121">
        <f t="shared" si="34"/>
        <v>70.760000000000005</v>
      </c>
      <c r="H97" s="190" t="s">
        <v>242</v>
      </c>
      <c r="I97" s="139"/>
      <c r="J97" s="93">
        <f t="shared" si="20"/>
        <v>-25.430999999999997</v>
      </c>
      <c r="K97" s="144"/>
      <c r="L97" s="145"/>
    </row>
    <row r="98" spans="1:12" s="143" customFormat="1" x14ac:dyDescent="0.2">
      <c r="A98" s="122" t="s">
        <v>267</v>
      </c>
      <c r="B98" s="239" t="s">
        <v>239</v>
      </c>
      <c r="C98" s="122" t="s">
        <v>3</v>
      </c>
      <c r="D98" s="126">
        <v>1.7</v>
      </c>
      <c r="E98" s="204">
        <v>118.87</v>
      </c>
      <c r="F98" s="158">
        <f t="shared" si="33"/>
        <v>143.05000000000001</v>
      </c>
      <c r="G98" s="121">
        <f t="shared" si="34"/>
        <v>243.19</v>
      </c>
      <c r="H98" s="190" t="s">
        <v>240</v>
      </c>
      <c r="I98" s="139"/>
      <c r="J98" s="93">
        <f t="shared" si="20"/>
        <v>-102.82255000000001</v>
      </c>
      <c r="K98" s="144"/>
      <c r="L98" s="145"/>
    </row>
    <row r="99" spans="1:12" s="143" customFormat="1" x14ac:dyDescent="0.2">
      <c r="A99" s="122" t="s">
        <v>287</v>
      </c>
      <c r="B99" s="239" t="s">
        <v>251</v>
      </c>
      <c r="C99" s="122" t="s">
        <v>7</v>
      </c>
      <c r="D99" s="126">
        <v>6</v>
      </c>
      <c r="E99" s="204">
        <v>47.78</v>
      </c>
      <c r="F99" s="158">
        <f t="shared" si="33"/>
        <v>57.5</v>
      </c>
      <c r="G99" s="121">
        <f t="shared" si="34"/>
        <v>345</v>
      </c>
      <c r="H99" s="190" t="s">
        <v>241</v>
      </c>
      <c r="I99" s="139"/>
      <c r="J99" s="93">
        <f t="shared" si="20"/>
        <v>-41.329700000000003</v>
      </c>
      <c r="K99" s="144"/>
      <c r="L99" s="145"/>
    </row>
    <row r="100" spans="1:12" s="143" customFormat="1" ht="22.5" x14ac:dyDescent="0.2">
      <c r="A100" s="122" t="s">
        <v>288</v>
      </c>
      <c r="B100" s="239" t="s">
        <v>252</v>
      </c>
      <c r="C100" s="122" t="s">
        <v>7</v>
      </c>
      <c r="D100" s="126">
        <v>1</v>
      </c>
      <c r="E100" s="204">
        <v>34.74</v>
      </c>
      <c r="F100" s="158">
        <f t="shared" si="33"/>
        <v>41.81</v>
      </c>
      <c r="G100" s="121">
        <f t="shared" si="34"/>
        <v>41.81</v>
      </c>
      <c r="H100" s="244"/>
      <c r="I100" s="139"/>
      <c r="J100" s="93">
        <f t="shared" si="20"/>
        <v>-30.0501</v>
      </c>
      <c r="K100" s="144"/>
      <c r="L100" s="145"/>
    </row>
    <row r="101" spans="1:12" s="143" customFormat="1" x14ac:dyDescent="0.2">
      <c r="A101" s="122" t="s">
        <v>289</v>
      </c>
      <c r="B101" s="123" t="s">
        <v>51</v>
      </c>
      <c r="C101" s="122" t="s">
        <v>10</v>
      </c>
      <c r="D101" s="126">
        <v>25.16</v>
      </c>
      <c r="E101" s="156">
        <v>36.4</v>
      </c>
      <c r="F101" s="158">
        <f t="shared" si="33"/>
        <v>43.8</v>
      </c>
      <c r="G101" s="121">
        <f t="shared" si="34"/>
        <v>1102.01</v>
      </c>
      <c r="H101" s="184" t="s">
        <v>144</v>
      </c>
      <c r="I101" s="139"/>
      <c r="J101" s="93"/>
      <c r="K101" s="144"/>
      <c r="L101" s="145"/>
    </row>
    <row r="102" spans="1:12" s="143" customFormat="1" x14ac:dyDescent="0.2">
      <c r="A102" s="122" t="s">
        <v>290</v>
      </c>
      <c r="B102" s="124" t="s">
        <v>196</v>
      </c>
      <c r="C102" s="122" t="s">
        <v>7</v>
      </c>
      <c r="D102" s="126">
        <v>3</v>
      </c>
      <c r="E102" s="156">
        <v>42.3</v>
      </c>
      <c r="F102" s="158">
        <f t="shared" si="33"/>
        <v>50.9</v>
      </c>
      <c r="G102" s="121">
        <f t="shared" si="34"/>
        <v>152.69999999999999</v>
      </c>
      <c r="H102" s="206" t="s">
        <v>77</v>
      </c>
      <c r="I102" s="139"/>
      <c r="J102" s="93"/>
      <c r="K102" s="144"/>
      <c r="L102" s="145"/>
    </row>
    <row r="103" spans="1:12" s="143" customFormat="1" x14ac:dyDescent="0.2">
      <c r="A103" s="122" t="s">
        <v>291</v>
      </c>
      <c r="B103" s="123" t="s">
        <v>90</v>
      </c>
      <c r="C103" s="122" t="s">
        <v>7</v>
      </c>
      <c r="D103" s="126">
        <v>2</v>
      </c>
      <c r="E103" s="156">
        <v>114.73</v>
      </c>
      <c r="F103" s="158">
        <f t="shared" si="33"/>
        <v>138.07</v>
      </c>
      <c r="G103" s="121">
        <f t="shared" si="34"/>
        <v>276.14</v>
      </c>
      <c r="H103" s="244"/>
      <c r="I103" s="139"/>
      <c r="J103" s="93"/>
      <c r="K103" s="144"/>
      <c r="L103" s="145"/>
    </row>
    <row r="104" spans="1:12" s="143" customFormat="1" ht="22.5" x14ac:dyDescent="0.2">
      <c r="A104" s="122"/>
      <c r="B104" s="240" t="s">
        <v>253</v>
      </c>
      <c r="C104" s="122"/>
      <c r="D104" s="126"/>
      <c r="E104" s="204"/>
      <c r="F104" s="157"/>
      <c r="G104" s="137"/>
      <c r="I104" s="139"/>
      <c r="J104" s="93">
        <f t="shared" si="20"/>
        <v>0</v>
      </c>
      <c r="K104" s="144"/>
      <c r="L104" s="145"/>
    </row>
    <row r="105" spans="1:12" s="143" customFormat="1" x14ac:dyDescent="0.2">
      <c r="A105" s="122"/>
      <c r="B105" s="241" t="s">
        <v>254</v>
      </c>
      <c r="C105" s="122"/>
      <c r="D105" s="126"/>
      <c r="E105" s="204"/>
      <c r="F105" s="157"/>
      <c r="G105" s="137"/>
      <c r="I105" s="139"/>
      <c r="J105" s="93">
        <f t="shared" si="20"/>
        <v>0</v>
      </c>
      <c r="K105" s="144"/>
      <c r="L105" s="145"/>
    </row>
    <row r="106" spans="1:12" s="143" customFormat="1" x14ac:dyDescent="0.2">
      <c r="A106" s="242"/>
      <c r="B106" s="125" t="s">
        <v>38</v>
      </c>
      <c r="C106" s="242"/>
      <c r="D106" s="243"/>
      <c r="E106" s="204"/>
      <c r="F106" s="157"/>
      <c r="G106" s="137">
        <f>SUM(G93:G105)</f>
        <v>3146.3699999999994</v>
      </c>
      <c r="I106" s="139"/>
      <c r="J106" s="93">
        <f t="shared" si="20"/>
        <v>0</v>
      </c>
      <c r="K106" s="144"/>
      <c r="L106" s="145"/>
    </row>
    <row r="107" spans="1:12" s="143" customFormat="1" x14ac:dyDescent="0.2">
      <c r="A107" s="117">
        <v>15</v>
      </c>
      <c r="B107" s="179" t="s">
        <v>221</v>
      </c>
      <c r="C107" s="119"/>
      <c r="D107" s="126"/>
      <c r="E107" s="156"/>
      <c r="F107" s="156"/>
      <c r="G107" s="121"/>
      <c r="I107" s="139"/>
      <c r="J107" s="93">
        <f t="shared" si="20"/>
        <v>0</v>
      </c>
      <c r="K107" s="144"/>
      <c r="L107" s="145"/>
    </row>
    <row r="108" spans="1:12" s="143" customFormat="1" x14ac:dyDescent="0.2">
      <c r="A108" s="147" t="s">
        <v>220</v>
      </c>
      <c r="B108" s="123" t="s">
        <v>255</v>
      </c>
      <c r="C108" s="122" t="s">
        <v>3</v>
      </c>
      <c r="D108" s="158">
        <v>107.65</v>
      </c>
      <c r="E108" s="156">
        <v>1.45</v>
      </c>
      <c r="F108" s="158">
        <f t="shared" ref="F108" si="35">ROUND(E108*$G$2,2)</f>
        <v>1.74</v>
      </c>
      <c r="G108" s="121">
        <f t="shared" ref="G108" si="36">ROUND(F108*D108,2)</f>
        <v>187.31</v>
      </c>
      <c r="I108" s="139"/>
      <c r="J108" s="93">
        <f t="shared" si="20"/>
        <v>-1.2542499999999999</v>
      </c>
      <c r="K108" s="144"/>
      <c r="L108" s="145"/>
    </row>
    <row r="109" spans="1:12" s="143" customFormat="1" x14ac:dyDescent="0.2">
      <c r="A109" s="136"/>
      <c r="B109" s="125" t="s">
        <v>38</v>
      </c>
      <c r="C109" s="136"/>
      <c r="D109" s="146"/>
      <c r="E109" s="157"/>
      <c r="F109" s="157"/>
      <c r="G109" s="137">
        <f>SUM(G108)</f>
        <v>187.31</v>
      </c>
      <c r="I109" s="139"/>
      <c r="J109" s="93">
        <f t="shared" si="20"/>
        <v>0</v>
      </c>
      <c r="K109" s="144"/>
      <c r="L109" s="145"/>
    </row>
    <row r="110" spans="1:12" s="82" customFormat="1" ht="12" customHeight="1" x14ac:dyDescent="0.2">
      <c r="A110" s="131"/>
      <c r="B110" s="131" t="s">
        <v>39</v>
      </c>
      <c r="C110" s="131"/>
      <c r="D110" s="131"/>
      <c r="E110" s="131"/>
      <c r="F110" s="131"/>
      <c r="G110" s="202">
        <f>G17+G22+G28+G31+G37+G45+G49+G53+G68+G71+G76+G83+G91+G106+G109</f>
        <v>79669.09</v>
      </c>
      <c r="I110" s="134"/>
      <c r="J110" s="93"/>
      <c r="L110" s="94"/>
    </row>
    <row r="111" spans="1:12" s="96" customFormat="1" ht="13.5" thickBot="1" x14ac:dyDescent="0.25">
      <c r="A111" s="78"/>
      <c r="B111" s="77"/>
      <c r="C111" s="78"/>
      <c r="D111" s="79"/>
      <c r="E111" s="150"/>
      <c r="F111" s="150"/>
      <c r="G111" s="97"/>
      <c r="I111" s="134"/>
      <c r="J111" s="93"/>
      <c r="L111" s="94"/>
    </row>
    <row r="112" spans="1:12" s="96" customFormat="1" ht="13.5" thickBot="1" x14ac:dyDescent="0.25">
      <c r="A112" s="282" t="s">
        <v>262</v>
      </c>
      <c r="B112" s="283"/>
      <c r="C112" s="283"/>
      <c r="D112" s="283"/>
      <c r="E112" s="283"/>
      <c r="F112" s="283"/>
      <c r="G112" s="284"/>
      <c r="I112" s="134"/>
      <c r="J112" s="93"/>
      <c r="L112" s="94"/>
    </row>
    <row r="113" spans="1:13" s="96" customFormat="1" x14ac:dyDescent="0.2">
      <c r="A113" s="254" t="s">
        <v>34</v>
      </c>
      <c r="B113" s="255" t="s">
        <v>206</v>
      </c>
      <c r="C113" s="254" t="s">
        <v>3</v>
      </c>
      <c r="D113" s="256">
        <v>16.03</v>
      </c>
      <c r="E113" s="132">
        <v>544.82000000000005</v>
      </c>
      <c r="F113" s="257">
        <f t="shared" ref="F113:F114" si="37">ROUND(E113*$G$2,2)</f>
        <v>655.64</v>
      </c>
      <c r="G113" s="258">
        <f t="shared" ref="G113:G114" si="38">ROUND(F113*D113,2)</f>
        <v>10509.91</v>
      </c>
      <c r="H113" s="188" t="s">
        <v>230</v>
      </c>
      <c r="I113" s="252">
        <v>-0.1</v>
      </c>
      <c r="J113" s="93"/>
      <c r="L113" s="94"/>
    </row>
    <row r="114" spans="1:13" s="96" customFormat="1" ht="22.5" x14ac:dyDescent="0.2">
      <c r="A114" s="254" t="s">
        <v>1</v>
      </c>
      <c r="B114" s="170" t="s">
        <v>229</v>
      </c>
      <c r="C114" s="171" t="s">
        <v>3</v>
      </c>
      <c r="D114" s="126">
        <v>3.75</v>
      </c>
      <c r="E114" s="204">
        <v>415</v>
      </c>
      <c r="F114" s="158">
        <f t="shared" si="37"/>
        <v>499.41</v>
      </c>
      <c r="G114" s="121">
        <f t="shared" si="38"/>
        <v>1872.79</v>
      </c>
      <c r="H114" s="188" t="s">
        <v>230</v>
      </c>
      <c r="I114" s="252">
        <v>-0.1</v>
      </c>
      <c r="J114" s="93"/>
      <c r="L114" s="94"/>
    </row>
    <row r="115" spans="1:13" s="163" customFormat="1" x14ac:dyDescent="0.2">
      <c r="A115" s="254" t="s">
        <v>2</v>
      </c>
      <c r="B115" s="166" t="s">
        <v>93</v>
      </c>
      <c r="C115" s="128" t="s">
        <v>7</v>
      </c>
      <c r="D115" s="126">
        <v>2</v>
      </c>
      <c r="E115" s="156">
        <v>313.23</v>
      </c>
      <c r="F115" s="158">
        <f>ROUND(E115*$G$2,2)</f>
        <v>376.94</v>
      </c>
      <c r="G115" s="121">
        <f>ROUND(F115*D115,2)</f>
        <v>753.88</v>
      </c>
      <c r="H115" s="188" t="s">
        <v>92</v>
      </c>
      <c r="I115" s="167" t="s">
        <v>67</v>
      </c>
      <c r="J115" s="168"/>
      <c r="K115" s="165"/>
      <c r="L115" s="169"/>
      <c r="M115" s="97"/>
    </row>
    <row r="116" spans="1:13" s="173" customFormat="1" ht="12" customHeight="1" x14ac:dyDescent="0.2">
      <c r="A116" s="254" t="s">
        <v>115</v>
      </c>
      <c r="B116" s="170" t="s">
        <v>94</v>
      </c>
      <c r="C116" s="128" t="s">
        <v>7</v>
      </c>
      <c r="D116" s="126">
        <v>1</v>
      </c>
      <c r="E116" s="156">
        <v>440.29</v>
      </c>
      <c r="F116" s="158">
        <f t="shared" ref="F116:F117" si="39">ROUND(E116*$G$2,2)</f>
        <v>529.84</v>
      </c>
      <c r="G116" s="121">
        <f t="shared" ref="G116:G117" si="40">ROUND(F116*D116,2)</f>
        <v>529.84</v>
      </c>
      <c r="H116" s="188" t="s">
        <v>91</v>
      </c>
      <c r="I116" s="167" t="s">
        <v>68</v>
      </c>
      <c r="J116" s="168"/>
      <c r="K116" s="165"/>
      <c r="L116" s="172"/>
      <c r="M116" s="94"/>
    </row>
    <row r="117" spans="1:13" s="173" customFormat="1" ht="12" customHeight="1" x14ac:dyDescent="0.2">
      <c r="A117" s="254" t="s">
        <v>120</v>
      </c>
      <c r="B117" s="170" t="s">
        <v>205</v>
      </c>
      <c r="C117" s="128" t="s">
        <v>7</v>
      </c>
      <c r="D117" s="126">
        <v>1</v>
      </c>
      <c r="E117" s="156">
        <v>4725</v>
      </c>
      <c r="F117" s="158">
        <f t="shared" si="39"/>
        <v>5686.07</v>
      </c>
      <c r="G117" s="121">
        <f t="shared" si="40"/>
        <v>5686.07</v>
      </c>
      <c r="H117" s="188" t="s">
        <v>256</v>
      </c>
      <c r="I117" s="252">
        <v>-0.1</v>
      </c>
      <c r="J117" s="94"/>
      <c r="K117" s="165"/>
      <c r="L117" s="172"/>
      <c r="M117" s="94"/>
    </row>
    <row r="118" spans="1:13" x14ac:dyDescent="0.2">
      <c r="A118" s="254" t="s">
        <v>155</v>
      </c>
      <c r="B118" s="123" t="s">
        <v>232</v>
      </c>
      <c r="C118" s="122" t="s">
        <v>7</v>
      </c>
      <c r="D118" s="126">
        <v>5</v>
      </c>
      <c r="E118" s="156">
        <v>1289.46</v>
      </c>
      <c r="F118" s="158">
        <f>ROUND(E118*$G$2,2)</f>
        <v>1551.74</v>
      </c>
      <c r="G118" s="121">
        <f>ROUND(F118*D118,2)</f>
        <v>7758.7</v>
      </c>
      <c r="H118" s="184" t="s">
        <v>231</v>
      </c>
      <c r="I118" s="252">
        <v>-0.1</v>
      </c>
      <c r="J118" s="93"/>
      <c r="K118" s="82"/>
      <c r="L118" s="94"/>
    </row>
    <row r="119" spans="1:13" x14ac:dyDescent="0.2">
      <c r="A119" s="254" t="s">
        <v>296</v>
      </c>
      <c r="B119" s="123" t="s">
        <v>141</v>
      </c>
      <c r="C119" s="122" t="s">
        <v>7</v>
      </c>
      <c r="D119" s="126">
        <v>3</v>
      </c>
      <c r="E119" s="156">
        <v>101.48</v>
      </c>
      <c r="F119" s="158">
        <f>ROUND(E119*$G$2,2)</f>
        <v>122.12</v>
      </c>
      <c r="G119" s="121">
        <f>ROUND(F119*D119,2)</f>
        <v>366.36</v>
      </c>
      <c r="H119" s="184" t="s">
        <v>142</v>
      </c>
      <c r="I119" s="252">
        <v>-0.1</v>
      </c>
      <c r="J119" s="93"/>
      <c r="K119" s="82"/>
      <c r="L119" s="94"/>
    </row>
    <row r="120" spans="1:13" ht="12.75" customHeight="1" x14ac:dyDescent="0.2">
      <c r="A120" s="254" t="s">
        <v>297</v>
      </c>
      <c r="B120" s="123" t="s">
        <v>233</v>
      </c>
      <c r="C120" s="122" t="s">
        <v>7</v>
      </c>
      <c r="D120" s="126">
        <v>2</v>
      </c>
      <c r="E120" s="156">
        <v>703.45</v>
      </c>
      <c r="F120" s="158">
        <f t="shared" ref="F120:F127" si="41">ROUND(E120*$G$2,2)</f>
        <v>846.53</v>
      </c>
      <c r="G120" s="121">
        <f t="shared" ref="G120:G127" si="42">ROUND(F120*D120,2)</f>
        <v>1693.06</v>
      </c>
      <c r="H120" s="184" t="s">
        <v>140</v>
      </c>
      <c r="I120" s="252">
        <v>-0.1</v>
      </c>
      <c r="J120" s="93"/>
      <c r="K120" s="82"/>
      <c r="L120" s="97"/>
    </row>
    <row r="121" spans="1:13" x14ac:dyDescent="0.2">
      <c r="A121" s="254" t="s">
        <v>298</v>
      </c>
      <c r="B121" s="123" t="s">
        <v>83</v>
      </c>
      <c r="C121" s="122" t="s">
        <v>7</v>
      </c>
      <c r="D121" s="126">
        <v>1</v>
      </c>
      <c r="E121" s="204">
        <v>1584</v>
      </c>
      <c r="F121" s="158">
        <f t="shared" si="41"/>
        <v>1906.19</v>
      </c>
      <c r="G121" s="121">
        <f t="shared" si="42"/>
        <v>1906.19</v>
      </c>
      <c r="H121" s="184" t="s">
        <v>197</v>
      </c>
      <c r="I121" s="252">
        <v>-0.1</v>
      </c>
      <c r="J121" s="165"/>
      <c r="K121" s="82"/>
      <c r="L121" s="94"/>
    </row>
    <row r="122" spans="1:13" x14ac:dyDescent="0.2">
      <c r="A122" s="254" t="s">
        <v>299</v>
      </c>
      <c r="B122" s="123" t="s">
        <v>235</v>
      </c>
      <c r="C122" s="122" t="s">
        <v>7</v>
      </c>
      <c r="D122" s="126">
        <v>1</v>
      </c>
      <c r="E122" s="156">
        <v>770.72</v>
      </c>
      <c r="F122" s="158">
        <f t="shared" si="41"/>
        <v>927.48</v>
      </c>
      <c r="G122" s="121">
        <f t="shared" si="42"/>
        <v>927.48</v>
      </c>
      <c r="H122" s="184" t="s">
        <v>140</v>
      </c>
      <c r="I122" s="252">
        <v>-0.1</v>
      </c>
      <c r="J122" s="93"/>
      <c r="K122" s="82"/>
      <c r="L122" s="94"/>
    </row>
    <row r="123" spans="1:13" x14ac:dyDescent="0.2">
      <c r="A123" s="254" t="s">
        <v>300</v>
      </c>
      <c r="B123" s="181" t="s">
        <v>234</v>
      </c>
      <c r="C123" s="122" t="s">
        <v>7</v>
      </c>
      <c r="D123" s="126">
        <v>1</v>
      </c>
      <c r="E123" s="156">
        <v>642.26</v>
      </c>
      <c r="F123" s="158">
        <f t="shared" si="41"/>
        <v>772.9</v>
      </c>
      <c r="G123" s="121">
        <f t="shared" si="42"/>
        <v>772.9</v>
      </c>
      <c r="H123" s="184" t="s">
        <v>140</v>
      </c>
      <c r="I123" s="252">
        <v>-0.1</v>
      </c>
      <c r="J123" s="93"/>
      <c r="K123" s="82"/>
      <c r="L123" s="94"/>
    </row>
    <row r="124" spans="1:13" s="96" customFormat="1" x14ac:dyDescent="0.2">
      <c r="A124" s="254" t="s">
        <v>301</v>
      </c>
      <c r="B124" s="181" t="s">
        <v>110</v>
      </c>
      <c r="C124" s="122" t="s">
        <v>44</v>
      </c>
      <c r="D124" s="126">
        <v>12</v>
      </c>
      <c r="E124" s="156">
        <v>64.489999999999995</v>
      </c>
      <c r="F124" s="158">
        <f t="shared" si="41"/>
        <v>77.61</v>
      </c>
      <c r="G124" s="121">
        <f t="shared" si="42"/>
        <v>931.32</v>
      </c>
      <c r="I124" s="134"/>
      <c r="J124" s="93"/>
      <c r="L124" s="94"/>
    </row>
    <row r="125" spans="1:13" s="96" customFormat="1" x14ac:dyDescent="0.2">
      <c r="A125" s="254" t="s">
        <v>302</v>
      </c>
      <c r="B125" s="124" t="s">
        <v>37</v>
      </c>
      <c r="C125" s="122" t="s">
        <v>7</v>
      </c>
      <c r="D125" s="126">
        <v>2</v>
      </c>
      <c r="E125" s="156">
        <v>88.38</v>
      </c>
      <c r="F125" s="158">
        <f t="shared" si="41"/>
        <v>106.36</v>
      </c>
      <c r="G125" s="121">
        <f t="shared" si="42"/>
        <v>212.72</v>
      </c>
      <c r="H125" s="195" t="s">
        <v>168</v>
      </c>
      <c r="I125" s="134"/>
      <c r="J125" s="93"/>
      <c r="L125" s="94"/>
    </row>
    <row r="126" spans="1:13" s="96" customFormat="1" x14ac:dyDescent="0.2">
      <c r="A126" s="254" t="s">
        <v>303</v>
      </c>
      <c r="B126" s="124" t="s">
        <v>201</v>
      </c>
      <c r="C126" s="122" t="s">
        <v>7</v>
      </c>
      <c r="D126" s="126">
        <v>2</v>
      </c>
      <c r="E126" s="156">
        <v>48.99</v>
      </c>
      <c r="F126" s="158">
        <f t="shared" si="41"/>
        <v>58.95</v>
      </c>
      <c r="G126" s="121">
        <f t="shared" si="42"/>
        <v>117.9</v>
      </c>
      <c r="H126" s="184" t="s">
        <v>200</v>
      </c>
      <c r="I126" s="134"/>
      <c r="J126" s="93"/>
      <c r="L126" s="94"/>
    </row>
    <row r="127" spans="1:13" s="96" customFormat="1" x14ac:dyDescent="0.2">
      <c r="A127" s="254" t="s">
        <v>304</v>
      </c>
      <c r="B127" s="123" t="s">
        <v>175</v>
      </c>
      <c r="C127" s="122" t="s">
        <v>7</v>
      </c>
      <c r="D127" s="126">
        <v>1</v>
      </c>
      <c r="E127" s="156">
        <v>60.47</v>
      </c>
      <c r="F127" s="158">
        <f t="shared" si="41"/>
        <v>72.77</v>
      </c>
      <c r="G127" s="121">
        <f t="shared" si="42"/>
        <v>72.77</v>
      </c>
      <c r="H127" s="184" t="s">
        <v>174</v>
      </c>
      <c r="I127" s="134"/>
      <c r="J127" s="93"/>
      <c r="L127" s="94"/>
    </row>
    <row r="128" spans="1:13" s="96" customFormat="1" x14ac:dyDescent="0.2">
      <c r="A128" s="264"/>
      <c r="B128" s="125" t="s">
        <v>263</v>
      </c>
      <c r="C128" s="264"/>
      <c r="D128" s="265"/>
      <c r="E128" s="266"/>
      <c r="F128" s="267"/>
      <c r="G128" s="269">
        <f>SUM(G113:G127)</f>
        <v>34111.89</v>
      </c>
      <c r="H128" s="268"/>
      <c r="I128" s="134"/>
      <c r="J128" s="93"/>
      <c r="L128" s="94"/>
    </row>
    <row r="129" spans="1:12" s="96" customFormat="1" x14ac:dyDescent="0.2">
      <c r="A129" s="109"/>
      <c r="B129" s="111"/>
      <c r="C129" s="109"/>
      <c r="D129" s="99"/>
      <c r="E129" s="159"/>
      <c r="F129" s="224"/>
      <c r="G129" s="97"/>
      <c r="H129" s="270"/>
      <c r="I129" s="134"/>
      <c r="J129" s="93"/>
      <c r="L129" s="94"/>
    </row>
    <row r="130" spans="1:12" s="96" customFormat="1" x14ac:dyDescent="0.2">
      <c r="A130" s="109"/>
      <c r="B130" s="111"/>
      <c r="C130" s="109"/>
      <c r="D130" s="99"/>
      <c r="E130" s="159"/>
      <c r="F130" s="224"/>
      <c r="G130" s="97"/>
      <c r="H130" s="270"/>
      <c r="I130" s="134"/>
      <c r="J130" s="93"/>
      <c r="L130" s="94"/>
    </row>
    <row r="131" spans="1:12" s="96" customFormat="1" x14ac:dyDescent="0.2">
      <c r="A131" s="78"/>
      <c r="B131" s="77"/>
      <c r="C131" s="78"/>
      <c r="D131" s="79"/>
      <c r="E131" s="150"/>
      <c r="F131" s="150"/>
      <c r="G131" s="97"/>
      <c r="I131" s="134"/>
      <c r="J131" s="93"/>
      <c r="L131" s="94"/>
    </row>
    <row r="132" spans="1:12" s="96" customFormat="1" ht="14.25" customHeight="1" x14ac:dyDescent="0.3">
      <c r="A132" s="78"/>
      <c r="B132" s="273" t="s">
        <v>182</v>
      </c>
      <c r="C132" s="273"/>
      <c r="D132" s="180"/>
      <c r="E132" s="200"/>
      <c r="F132" s="201"/>
      <c r="G132" s="201"/>
      <c r="H132" s="201"/>
      <c r="I132" s="134"/>
      <c r="J132" s="93"/>
      <c r="L132" s="94"/>
    </row>
    <row r="133" spans="1:12" s="82" customFormat="1" ht="12.75" customHeight="1" x14ac:dyDescent="0.2">
      <c r="A133" s="78"/>
      <c r="B133" s="274" t="s">
        <v>183</v>
      </c>
      <c r="C133" s="274"/>
      <c r="D133" s="274"/>
      <c r="E133" s="274"/>
      <c r="F133" s="274"/>
      <c r="G133" s="274"/>
      <c r="H133" s="203"/>
      <c r="I133" s="134"/>
      <c r="J133" s="93"/>
      <c r="L133" s="83"/>
    </row>
    <row r="134" spans="1:12" s="82" customFormat="1" x14ac:dyDescent="0.2">
      <c r="A134" s="78"/>
      <c r="B134" s="274"/>
      <c r="C134" s="274"/>
      <c r="D134" s="274"/>
      <c r="E134" s="274"/>
      <c r="F134" s="274"/>
      <c r="G134" s="274"/>
      <c r="H134" s="203"/>
      <c r="I134" s="134"/>
      <c r="J134" s="93"/>
      <c r="L134" s="83"/>
    </row>
    <row r="135" spans="1:12" s="82" customFormat="1" x14ac:dyDescent="0.2">
      <c r="A135" s="78"/>
      <c r="B135" s="77"/>
      <c r="C135" s="78"/>
      <c r="D135" s="79"/>
      <c r="E135" s="150"/>
      <c r="F135" s="150"/>
      <c r="G135" s="97"/>
      <c r="I135" s="134"/>
      <c r="J135" s="93"/>
      <c r="L135" s="97"/>
    </row>
    <row r="136" spans="1:12" s="82" customFormat="1" x14ac:dyDescent="0.2">
      <c r="A136" s="230" t="s">
        <v>189</v>
      </c>
      <c r="B136" s="225" t="s">
        <v>292</v>
      </c>
      <c r="C136" s="78"/>
      <c r="D136" s="79"/>
      <c r="E136" s="150"/>
      <c r="F136" s="150"/>
      <c r="G136" s="97"/>
      <c r="I136" s="134"/>
      <c r="J136" s="93"/>
      <c r="L136" s="97"/>
    </row>
    <row r="137" spans="1:12" s="82" customFormat="1" x14ac:dyDescent="0.2">
      <c r="A137" s="78"/>
      <c r="B137" s="110" t="s">
        <v>293</v>
      </c>
      <c r="C137" s="222">
        <v>6.7</v>
      </c>
      <c r="D137" s="102" t="s">
        <v>3</v>
      </c>
      <c r="E137" s="232" t="s">
        <v>223</v>
      </c>
      <c r="F137" s="150"/>
      <c r="G137" s="97"/>
      <c r="I137" s="134"/>
      <c r="J137" s="93"/>
      <c r="L137" s="97"/>
    </row>
    <row r="138" spans="1:12" s="82" customFormat="1" x14ac:dyDescent="0.2">
      <c r="A138" s="78"/>
      <c r="B138" s="110" t="s">
        <v>228</v>
      </c>
      <c r="C138" s="222">
        <v>9.69</v>
      </c>
      <c r="D138" s="102" t="s">
        <v>3</v>
      </c>
      <c r="E138" s="233" t="s">
        <v>224</v>
      </c>
      <c r="F138" s="150"/>
      <c r="G138" s="97"/>
      <c r="I138" s="134"/>
      <c r="J138" s="93"/>
      <c r="L138" s="97"/>
    </row>
    <row r="139" spans="1:12" s="82" customFormat="1" x14ac:dyDescent="0.2">
      <c r="A139" s="78"/>
      <c r="B139" s="110" t="s">
        <v>260</v>
      </c>
      <c r="C139" s="222">
        <v>22.95</v>
      </c>
      <c r="D139" s="102" t="s">
        <v>3</v>
      </c>
      <c r="E139" s="233" t="s">
        <v>259</v>
      </c>
      <c r="F139" s="150"/>
      <c r="G139" s="97"/>
      <c r="I139" s="134"/>
      <c r="J139" s="93"/>
      <c r="L139" s="97"/>
    </row>
    <row r="140" spans="1:12" s="82" customFormat="1" x14ac:dyDescent="0.2">
      <c r="A140" s="78"/>
      <c r="B140" s="208" t="s">
        <v>203</v>
      </c>
      <c r="C140" s="231">
        <f>SUM(C137:C139)</f>
        <v>39.340000000000003</v>
      </c>
      <c r="D140" s="234" t="s">
        <v>3</v>
      </c>
      <c r="E140" s="150"/>
      <c r="F140" s="150"/>
      <c r="G140" s="97"/>
      <c r="I140" s="134"/>
      <c r="J140" s="93"/>
      <c r="L140" s="97"/>
    </row>
    <row r="141" spans="1:12" s="82" customFormat="1" x14ac:dyDescent="0.2">
      <c r="A141" s="78"/>
      <c r="B141" s="210"/>
      <c r="C141" s="78"/>
      <c r="D141" s="79"/>
      <c r="E141" s="150"/>
      <c r="F141" s="150"/>
      <c r="G141" s="97"/>
      <c r="I141" s="134"/>
      <c r="J141" s="93"/>
      <c r="L141" s="97"/>
    </row>
    <row r="142" spans="1:12" s="82" customFormat="1" x14ac:dyDescent="0.2">
      <c r="A142" s="220" t="s">
        <v>17</v>
      </c>
      <c r="B142" s="210" t="s">
        <v>202</v>
      </c>
      <c r="C142" s="96"/>
      <c r="D142" s="96"/>
      <c r="E142" s="159"/>
      <c r="F142" s="159"/>
      <c r="G142" s="97"/>
      <c r="I142" s="134"/>
      <c r="J142" s="93"/>
      <c r="L142" s="94"/>
    </row>
    <row r="143" spans="1:12" s="82" customFormat="1" x14ac:dyDescent="0.2">
      <c r="B143" s="191" t="s">
        <v>212</v>
      </c>
      <c r="C143" s="214">
        <v>70</v>
      </c>
      <c r="D143" s="106" t="s">
        <v>3</v>
      </c>
      <c r="E143" s="159"/>
      <c r="F143" s="159"/>
      <c r="G143" s="97"/>
      <c r="I143" s="134"/>
      <c r="J143" s="93"/>
      <c r="L143" s="94"/>
    </row>
    <row r="144" spans="1:12" s="82" customFormat="1" x14ac:dyDescent="0.2">
      <c r="B144" s="191" t="s">
        <v>258</v>
      </c>
      <c r="C144" s="214">
        <v>12</v>
      </c>
      <c r="D144" s="106" t="s">
        <v>3</v>
      </c>
      <c r="E144" s="159"/>
      <c r="F144" s="159"/>
      <c r="G144" s="97"/>
      <c r="I144" s="134"/>
      <c r="J144" s="93"/>
      <c r="L144" s="94"/>
    </row>
    <row r="145" spans="1:12" s="82" customFormat="1" ht="12" customHeight="1" x14ac:dyDescent="0.2">
      <c r="A145" s="81"/>
      <c r="B145" s="191" t="s">
        <v>257</v>
      </c>
      <c r="C145" s="214">
        <v>9</v>
      </c>
      <c r="D145" s="106" t="s">
        <v>3</v>
      </c>
      <c r="E145" s="159"/>
      <c r="F145" s="159"/>
      <c r="G145" s="97"/>
      <c r="I145" s="134"/>
      <c r="J145" s="93"/>
      <c r="L145" s="94"/>
    </row>
    <row r="146" spans="1:12" s="82" customFormat="1" ht="12" customHeight="1" x14ac:dyDescent="0.2">
      <c r="A146" s="81"/>
      <c r="B146" s="208" t="s">
        <v>203</v>
      </c>
      <c r="C146" s="228">
        <f>SUM(C143:C145)</f>
        <v>91</v>
      </c>
      <c r="D146" s="216"/>
      <c r="E146" s="159"/>
      <c r="F146" s="159"/>
      <c r="G146" s="97"/>
      <c r="I146" s="134"/>
      <c r="J146" s="93"/>
      <c r="L146" s="94"/>
    </row>
    <row r="147" spans="1:12" s="82" customFormat="1" x14ac:dyDescent="0.2">
      <c r="A147" s="78"/>
      <c r="B147" s="191"/>
      <c r="C147" s="222"/>
      <c r="D147" s="79"/>
      <c r="E147" s="150"/>
      <c r="F147" s="150"/>
      <c r="G147" s="97"/>
      <c r="I147" s="134"/>
      <c r="J147" s="93"/>
      <c r="L147" s="97"/>
    </row>
    <row r="148" spans="1:12" s="82" customFormat="1" x14ac:dyDescent="0.2">
      <c r="A148" s="135" t="s">
        <v>74</v>
      </c>
      <c r="B148" s="221" t="s">
        <v>216</v>
      </c>
      <c r="C148" s="78"/>
      <c r="D148" s="79"/>
      <c r="E148" s="150"/>
      <c r="F148" s="150"/>
      <c r="G148" s="97"/>
      <c r="I148" s="134"/>
      <c r="J148" s="93"/>
      <c r="L148" s="97"/>
    </row>
    <row r="149" spans="1:12" s="82" customFormat="1" x14ac:dyDescent="0.2">
      <c r="A149" s="78"/>
      <c r="B149" s="191" t="s">
        <v>217</v>
      </c>
      <c r="C149" s="222">
        <v>25</v>
      </c>
      <c r="D149" s="79"/>
      <c r="E149" s="150"/>
      <c r="F149" s="150"/>
      <c r="G149" s="97"/>
      <c r="I149" s="134"/>
      <c r="J149" s="93"/>
      <c r="L149" s="97"/>
    </row>
    <row r="150" spans="1:12" x14ac:dyDescent="0.2">
      <c r="A150" s="81"/>
      <c r="B150" s="208"/>
      <c r="C150" s="215">
        <f>SUM(C143:C145)</f>
        <v>91</v>
      </c>
      <c r="D150" s="235" t="s">
        <v>3</v>
      </c>
      <c r="E150" s="159"/>
      <c r="F150" s="159"/>
      <c r="G150" s="116"/>
      <c r="I150" s="134"/>
      <c r="J150" s="93"/>
      <c r="K150" s="82"/>
      <c r="L150" s="94"/>
    </row>
    <row r="151" spans="1:12" s="96" customFormat="1" x14ac:dyDescent="0.2">
      <c r="A151" s="198" t="s">
        <v>58</v>
      </c>
      <c r="B151" s="199" t="s">
        <v>100</v>
      </c>
      <c r="C151" s="196"/>
      <c r="D151" s="102"/>
      <c r="E151" s="150"/>
      <c r="F151" s="150"/>
      <c r="G151" s="97"/>
      <c r="I151" s="134"/>
      <c r="J151" s="93"/>
      <c r="K151" s="83"/>
      <c r="L151" s="94"/>
    </row>
    <row r="152" spans="1:12" s="96" customFormat="1" x14ac:dyDescent="0.2">
      <c r="A152" s="109"/>
      <c r="B152" s="39" t="s">
        <v>213</v>
      </c>
      <c r="C152" s="218">
        <v>367.19</v>
      </c>
      <c r="D152" s="97" t="s">
        <v>99</v>
      </c>
      <c r="F152" s="151"/>
      <c r="G152" s="97"/>
      <c r="I152" s="134"/>
      <c r="J152" s="93"/>
      <c r="L152" s="94"/>
    </row>
    <row r="153" spans="1:12" s="96" customFormat="1" x14ac:dyDescent="0.2">
      <c r="A153" s="109"/>
      <c r="B153" s="39" t="s">
        <v>214</v>
      </c>
      <c r="C153" s="218">
        <v>135</v>
      </c>
      <c r="D153" s="197" t="s">
        <v>98</v>
      </c>
      <c r="F153" s="151"/>
      <c r="G153" s="97"/>
      <c r="I153" s="134"/>
      <c r="J153" s="93"/>
      <c r="L153" s="94"/>
    </row>
    <row r="154" spans="1:12" s="96" customFormat="1" x14ac:dyDescent="0.2">
      <c r="A154" s="109"/>
      <c r="B154" s="208" t="s">
        <v>203</v>
      </c>
      <c r="C154" s="219">
        <f>SUM(C152:C153)</f>
        <v>502.19</v>
      </c>
      <c r="D154" s="97"/>
      <c r="E154" s="151"/>
      <c r="F154" s="151"/>
      <c r="G154" s="97"/>
      <c r="I154" s="134"/>
      <c r="J154" s="93"/>
      <c r="L154" s="94"/>
    </row>
    <row r="155" spans="1:12" s="96" customFormat="1" x14ac:dyDescent="0.2">
      <c r="A155" s="109"/>
      <c r="B155" s="208"/>
      <c r="C155" s="219"/>
      <c r="D155" s="97"/>
      <c r="E155" s="151"/>
      <c r="F155" s="151"/>
      <c r="G155" s="97"/>
      <c r="I155" s="134"/>
      <c r="J155" s="93"/>
      <c r="L155" s="94"/>
    </row>
    <row r="156" spans="1:12" s="82" customFormat="1" x14ac:dyDescent="0.2">
      <c r="A156" s="226" t="s">
        <v>89</v>
      </c>
      <c r="B156" s="225" t="s">
        <v>199</v>
      </c>
      <c r="C156" s="109"/>
      <c r="D156" s="224"/>
      <c r="E156" s="223"/>
      <c r="F156" s="224"/>
      <c r="G156" s="97"/>
      <c r="H156" s="191"/>
      <c r="I156" s="94"/>
      <c r="J156" s="93"/>
      <c r="L156" s="83"/>
    </row>
    <row r="157" spans="1:12" s="82" customFormat="1" x14ac:dyDescent="0.2">
      <c r="A157" s="81"/>
      <c r="B157" s="39" t="s">
        <v>243</v>
      </c>
      <c r="C157" s="217">
        <v>51.73</v>
      </c>
      <c r="D157" s="83"/>
      <c r="E157" s="151"/>
      <c r="F157" s="151"/>
      <c r="G157" s="97"/>
      <c r="I157" s="134"/>
      <c r="J157" s="93"/>
      <c r="L157" s="83"/>
    </row>
    <row r="158" spans="1:12" s="96" customFormat="1" x14ac:dyDescent="0.2">
      <c r="A158" s="210"/>
      <c r="B158" s="210"/>
      <c r="I158" s="134"/>
      <c r="J158" s="93"/>
      <c r="L158" s="94"/>
    </row>
    <row r="159" spans="1:12" s="82" customFormat="1" x14ac:dyDescent="0.2">
      <c r="B159" s="191" t="s">
        <v>294</v>
      </c>
      <c r="C159" s="211"/>
      <c r="D159" s="169"/>
      <c r="I159" s="134"/>
      <c r="J159" s="93"/>
      <c r="L159" s="97"/>
    </row>
    <row r="160" spans="1:12" s="82" customFormat="1" x14ac:dyDescent="0.2">
      <c r="B160" s="110" t="s">
        <v>295</v>
      </c>
      <c r="C160" s="109"/>
      <c r="D160" s="99"/>
      <c r="E160" s="159"/>
      <c r="F160" s="224"/>
      <c r="G160" s="97"/>
      <c r="H160" s="96"/>
      <c r="I160" s="134"/>
      <c r="J160" s="93"/>
      <c r="K160" s="96"/>
      <c r="L160" s="94"/>
    </row>
    <row r="161" spans="1:12" s="82" customFormat="1" ht="13.5" customHeight="1" x14ac:dyDescent="0.2">
      <c r="B161" s="39" t="s">
        <v>305</v>
      </c>
      <c r="C161" s="109"/>
      <c r="D161" s="99"/>
      <c r="E161" s="159"/>
      <c r="F161" s="224"/>
      <c r="G161" s="97"/>
      <c r="I161" s="134"/>
      <c r="J161" s="93"/>
      <c r="L161" s="83"/>
    </row>
    <row r="162" spans="1:12" s="82" customFormat="1" x14ac:dyDescent="0.2">
      <c r="A162" s="81"/>
      <c r="B162" s="110" t="s">
        <v>306</v>
      </c>
      <c r="C162" s="109"/>
      <c r="D162" s="99"/>
      <c r="E162" s="159"/>
      <c r="F162" s="224"/>
      <c r="G162" s="97"/>
      <c r="I162" s="134"/>
      <c r="J162" s="93"/>
      <c r="L162" s="94"/>
    </row>
    <row r="163" spans="1:12" s="82" customFormat="1" x14ac:dyDescent="0.2">
      <c r="A163" s="81"/>
      <c r="B163" s="208"/>
      <c r="C163" s="212"/>
      <c r="D163" s="83"/>
      <c r="E163" s="209"/>
      <c r="F163" s="151"/>
      <c r="G163" s="97"/>
      <c r="I163" s="134"/>
      <c r="J163" s="93"/>
      <c r="L163" s="97"/>
    </row>
    <row r="164" spans="1:12" s="96" customFormat="1" ht="15" customHeight="1" x14ac:dyDescent="0.2">
      <c r="A164" s="81"/>
      <c r="B164" s="39"/>
      <c r="C164" s="207"/>
      <c r="D164" s="83"/>
      <c r="E164" s="151"/>
      <c r="F164" s="151"/>
      <c r="G164" s="97"/>
      <c r="I164" s="134"/>
      <c r="J164" s="93"/>
      <c r="L164" s="94"/>
    </row>
    <row r="165" spans="1:12" s="82" customFormat="1" ht="14.25" customHeight="1" x14ac:dyDescent="0.2">
      <c r="A165" s="107"/>
      <c r="B165" s="108"/>
      <c r="C165" s="207"/>
      <c r="D165" s="99"/>
      <c r="E165" s="159"/>
      <c r="F165" s="159"/>
      <c r="G165" s="97"/>
      <c r="I165" s="134"/>
      <c r="J165" s="93"/>
      <c r="L165" s="94"/>
    </row>
    <row r="166" spans="1:12" s="95" customFormat="1" ht="14.25" customHeight="1" x14ac:dyDescent="0.2">
      <c r="A166" s="109"/>
      <c r="B166" s="110"/>
      <c r="C166" s="109"/>
      <c r="D166" s="97"/>
      <c r="E166" s="160"/>
      <c r="F166" s="160"/>
      <c r="G166" s="102"/>
      <c r="I166" s="134"/>
      <c r="J166" s="93"/>
      <c r="K166" s="96"/>
      <c r="L166" s="94"/>
    </row>
    <row r="167" spans="1:12" x14ac:dyDescent="0.2">
      <c r="A167" s="109"/>
      <c r="B167" s="111"/>
      <c r="C167" s="109"/>
      <c r="D167" s="97"/>
      <c r="E167" s="160"/>
      <c r="F167" s="160"/>
      <c r="G167" s="102"/>
      <c r="I167" s="134"/>
      <c r="J167" s="93"/>
      <c r="K167" s="82"/>
      <c r="L167" s="83"/>
    </row>
    <row r="168" spans="1:12" x14ac:dyDescent="0.2">
      <c r="A168" s="109"/>
      <c r="B168" s="111"/>
      <c r="C168" s="109"/>
      <c r="D168" s="99"/>
      <c r="E168" s="159"/>
      <c r="F168" s="159"/>
      <c r="G168" s="102"/>
      <c r="I168" s="134"/>
      <c r="J168" s="93"/>
      <c r="K168" s="82"/>
      <c r="L168" s="97"/>
    </row>
    <row r="169" spans="1:12" x14ac:dyDescent="0.2">
      <c r="A169" s="109"/>
      <c r="B169" s="110"/>
      <c r="C169" s="109"/>
      <c r="D169" s="99"/>
      <c r="E169" s="159"/>
      <c r="F169" s="159"/>
      <c r="G169" s="102"/>
      <c r="I169" s="134"/>
      <c r="J169" s="93"/>
      <c r="K169" s="82"/>
      <c r="L169" s="97"/>
    </row>
    <row r="170" spans="1:12" s="95" customFormat="1" x14ac:dyDescent="0.2">
      <c r="A170" s="112"/>
      <c r="B170" s="113"/>
      <c r="C170" s="112"/>
      <c r="D170" s="97"/>
      <c r="E170" s="159"/>
      <c r="F170" s="159"/>
      <c r="G170" s="102"/>
      <c r="I170" s="134"/>
      <c r="J170" s="93"/>
      <c r="K170" s="96"/>
      <c r="L170" s="94"/>
    </row>
    <row r="171" spans="1:12" ht="11.25" customHeight="1" x14ac:dyDescent="0.2">
      <c r="A171" s="114"/>
      <c r="B171" s="115"/>
      <c r="C171" s="114"/>
      <c r="D171" s="83"/>
      <c r="E171" s="159"/>
      <c r="F171" s="159"/>
      <c r="G171" s="102"/>
      <c r="I171" s="134"/>
      <c r="J171" s="93"/>
      <c r="K171" s="82"/>
      <c r="L171" s="94"/>
    </row>
    <row r="172" spans="1:12" x14ac:dyDescent="0.2">
      <c r="A172" s="81"/>
      <c r="B172" s="82"/>
      <c r="C172" s="81"/>
      <c r="D172" s="83"/>
      <c r="E172" s="151"/>
      <c r="F172" s="151"/>
      <c r="G172" s="102"/>
      <c r="I172" s="134"/>
      <c r="J172" s="93"/>
      <c r="K172" s="82"/>
      <c r="L172" s="94"/>
    </row>
    <row r="173" spans="1:12" ht="13.5" customHeight="1" x14ac:dyDescent="0.2">
      <c r="A173" s="81"/>
      <c r="B173" s="82"/>
      <c r="C173" s="81"/>
      <c r="D173" s="83"/>
      <c r="E173" s="151"/>
      <c r="F173" s="151"/>
      <c r="G173" s="102"/>
      <c r="I173" s="134"/>
      <c r="J173" s="93"/>
      <c r="K173" s="82"/>
      <c r="L173" s="94"/>
    </row>
    <row r="174" spans="1:12" x14ac:dyDescent="0.2">
      <c r="G174" s="102"/>
      <c r="I174" s="134"/>
      <c r="J174" s="93"/>
      <c r="K174" s="82"/>
      <c r="L174" s="94"/>
    </row>
    <row r="175" spans="1:12" x14ac:dyDescent="0.2">
      <c r="G175" s="102"/>
      <c r="I175" s="134"/>
      <c r="J175" s="93"/>
      <c r="K175" s="82"/>
      <c r="L175" s="94"/>
    </row>
    <row r="176" spans="1:12" x14ac:dyDescent="0.2">
      <c r="G176" s="102"/>
      <c r="I176" s="134"/>
      <c r="J176" s="93"/>
      <c r="K176" s="82"/>
      <c r="L176" s="97"/>
    </row>
    <row r="177" spans="1:12" s="95" customFormat="1" x14ac:dyDescent="0.2">
      <c r="A177" s="78"/>
      <c r="B177" s="77"/>
      <c r="C177" s="78"/>
      <c r="D177" s="79"/>
      <c r="E177" s="150"/>
      <c r="F177" s="150"/>
      <c r="G177" s="102"/>
      <c r="I177" s="134"/>
      <c r="J177" s="93"/>
      <c r="K177" s="96"/>
      <c r="L177" s="94"/>
    </row>
    <row r="178" spans="1:12" s="95" customFormat="1" x14ac:dyDescent="0.2">
      <c r="A178" s="78"/>
      <c r="B178" s="77"/>
      <c r="C178" s="78"/>
      <c r="D178" s="79"/>
      <c r="E178" s="150"/>
      <c r="F178" s="150"/>
      <c r="G178" s="102"/>
      <c r="I178" s="134"/>
      <c r="J178" s="93"/>
      <c r="K178" s="96"/>
      <c r="L178" s="94"/>
    </row>
    <row r="179" spans="1:12" x14ac:dyDescent="0.2">
      <c r="G179" s="102"/>
      <c r="I179" s="134"/>
      <c r="J179" s="93"/>
      <c r="K179" s="82"/>
      <c r="L179" s="94"/>
    </row>
    <row r="180" spans="1:12" x14ac:dyDescent="0.2">
      <c r="G180" s="102"/>
      <c r="I180" s="134"/>
      <c r="J180" s="93"/>
      <c r="K180" s="82"/>
      <c r="L180" s="94"/>
    </row>
    <row r="181" spans="1:12" s="95" customFormat="1" x14ac:dyDescent="0.2">
      <c r="A181" s="78"/>
      <c r="B181" s="77"/>
      <c r="C181" s="78"/>
      <c r="D181" s="79"/>
      <c r="E181" s="150"/>
      <c r="F181" s="150"/>
      <c r="G181" s="102"/>
      <c r="I181" s="134"/>
      <c r="J181" s="93"/>
      <c r="K181" s="96"/>
      <c r="L181" s="94"/>
    </row>
    <row r="182" spans="1:12" s="95" customFormat="1" x14ac:dyDescent="0.2">
      <c r="A182" s="78"/>
      <c r="B182" s="77"/>
      <c r="C182" s="78"/>
      <c r="D182" s="79"/>
      <c r="E182" s="150"/>
      <c r="F182" s="150"/>
      <c r="G182" s="102"/>
      <c r="I182" s="134"/>
      <c r="J182" s="93"/>
      <c r="K182" s="96"/>
      <c r="L182" s="94"/>
    </row>
    <row r="183" spans="1:12" s="95" customFormat="1" x14ac:dyDescent="0.2">
      <c r="A183" s="78"/>
      <c r="B183" s="77"/>
      <c r="C183" s="78"/>
      <c r="D183" s="79"/>
      <c r="E183" s="150"/>
      <c r="F183" s="150"/>
      <c r="G183" s="102"/>
      <c r="I183" s="134"/>
      <c r="J183" s="93"/>
      <c r="K183" s="96"/>
      <c r="L183" s="94"/>
    </row>
    <row r="184" spans="1:12" x14ac:dyDescent="0.2">
      <c r="G184" s="102"/>
      <c r="I184" s="134"/>
      <c r="J184" s="93"/>
      <c r="K184" s="82"/>
      <c r="L184" s="97"/>
    </row>
    <row r="185" spans="1:12" s="95" customFormat="1" x14ac:dyDescent="0.2">
      <c r="A185" s="78"/>
      <c r="B185" s="77"/>
      <c r="C185" s="78"/>
      <c r="D185" s="79"/>
      <c r="E185" s="150"/>
      <c r="F185" s="150"/>
      <c r="G185" s="102"/>
      <c r="I185" s="134"/>
      <c r="J185" s="93"/>
      <c r="K185" s="96"/>
      <c r="L185" s="94"/>
    </row>
    <row r="186" spans="1:12" s="95" customFormat="1" x14ac:dyDescent="0.2">
      <c r="A186" s="78"/>
      <c r="B186" s="77"/>
      <c r="C186" s="78"/>
      <c r="D186" s="79"/>
      <c r="E186" s="150"/>
      <c r="F186" s="150"/>
      <c r="G186" s="102"/>
      <c r="I186" s="134"/>
      <c r="J186" s="93"/>
      <c r="K186" s="96"/>
      <c r="L186" s="94"/>
    </row>
    <row r="187" spans="1:12" x14ac:dyDescent="0.2">
      <c r="G187" s="102"/>
      <c r="I187" s="134"/>
      <c r="J187" s="93"/>
      <c r="K187" s="82"/>
      <c r="L187" s="83"/>
    </row>
    <row r="188" spans="1:12" x14ac:dyDescent="0.2">
      <c r="G188" s="102"/>
      <c r="I188" s="134"/>
      <c r="J188" s="93"/>
      <c r="K188" s="82"/>
      <c r="L188" s="97"/>
    </row>
    <row r="189" spans="1:12" s="95" customFormat="1" x14ac:dyDescent="0.2">
      <c r="A189" s="78"/>
      <c r="B189" s="77"/>
      <c r="C189" s="78"/>
      <c r="D189" s="79"/>
      <c r="E189" s="150"/>
      <c r="F189" s="150"/>
      <c r="G189" s="102"/>
      <c r="I189" s="134"/>
      <c r="J189" s="93"/>
      <c r="K189" s="96"/>
      <c r="L189" s="94"/>
    </row>
    <row r="190" spans="1:12" s="95" customFormat="1" x14ac:dyDescent="0.2">
      <c r="A190" s="78"/>
      <c r="B190" s="77"/>
      <c r="C190" s="78"/>
      <c r="D190" s="79"/>
      <c r="E190" s="150"/>
      <c r="F190" s="150"/>
      <c r="G190" s="102"/>
      <c r="I190" s="134"/>
      <c r="J190" s="93"/>
      <c r="K190" s="96"/>
      <c r="L190" s="94"/>
    </row>
    <row r="191" spans="1:12" s="95" customFormat="1" x14ac:dyDescent="0.2">
      <c r="A191" s="78"/>
      <c r="B191" s="77"/>
      <c r="C191" s="78"/>
      <c r="D191" s="79"/>
      <c r="E191" s="150"/>
      <c r="F191" s="150"/>
      <c r="G191" s="102"/>
      <c r="I191" s="134"/>
      <c r="J191" s="93"/>
      <c r="K191" s="96"/>
      <c r="L191" s="94"/>
    </row>
    <row r="192" spans="1:12" s="95" customFormat="1" x14ac:dyDescent="0.2">
      <c r="A192" s="78"/>
      <c r="B192" s="77"/>
      <c r="C192" s="78"/>
      <c r="D192" s="79"/>
      <c r="E192" s="150"/>
      <c r="F192" s="150"/>
      <c r="G192" s="102"/>
      <c r="I192" s="134"/>
      <c r="J192" s="93"/>
      <c r="K192" s="96"/>
      <c r="L192" s="94"/>
    </row>
    <row r="193" spans="1:12" s="95" customFormat="1" x14ac:dyDescent="0.2">
      <c r="A193" s="78"/>
      <c r="B193" s="77"/>
      <c r="C193" s="78"/>
      <c r="D193" s="79"/>
      <c r="E193" s="150"/>
      <c r="F193" s="150"/>
      <c r="G193" s="102"/>
      <c r="I193" s="134"/>
      <c r="J193" s="93"/>
      <c r="K193" s="96"/>
      <c r="L193" s="94"/>
    </row>
    <row r="194" spans="1:12" s="95" customFormat="1" x14ac:dyDescent="0.2">
      <c r="A194" s="78"/>
      <c r="B194" s="77"/>
      <c r="C194" s="78"/>
      <c r="D194" s="79"/>
      <c r="E194" s="150"/>
      <c r="F194" s="150"/>
      <c r="G194" s="102"/>
      <c r="I194" s="134"/>
      <c r="J194" s="93"/>
      <c r="K194" s="96"/>
      <c r="L194" s="94"/>
    </row>
    <row r="195" spans="1:12" x14ac:dyDescent="0.2">
      <c r="G195" s="102"/>
      <c r="I195" s="134"/>
      <c r="J195" s="93"/>
      <c r="K195" s="82"/>
      <c r="L195" s="83"/>
    </row>
    <row r="196" spans="1:12" x14ac:dyDescent="0.2">
      <c r="G196" s="102"/>
      <c r="I196" s="134"/>
      <c r="J196" s="93"/>
      <c r="K196" s="82"/>
      <c r="L196" s="83"/>
    </row>
    <row r="197" spans="1:12" x14ac:dyDescent="0.2">
      <c r="G197" s="102"/>
      <c r="I197" s="134"/>
      <c r="J197" s="93"/>
      <c r="K197" s="82"/>
      <c r="L197" s="83"/>
    </row>
    <row r="198" spans="1:12" x14ac:dyDescent="0.2">
      <c r="G198" s="102"/>
      <c r="I198" s="134"/>
      <c r="J198" s="93"/>
      <c r="K198" s="82"/>
      <c r="L198" s="83"/>
    </row>
    <row r="199" spans="1:12" x14ac:dyDescent="0.2">
      <c r="G199" s="102"/>
      <c r="I199" s="134"/>
      <c r="J199" s="93"/>
      <c r="K199" s="82"/>
      <c r="L199" s="83"/>
    </row>
    <row r="200" spans="1:12" x14ac:dyDescent="0.2">
      <c r="G200" s="102"/>
      <c r="I200" s="134"/>
      <c r="J200" s="93"/>
      <c r="K200" s="82"/>
      <c r="L200" s="83"/>
    </row>
    <row r="201" spans="1:12" x14ac:dyDescent="0.2">
      <c r="G201" s="102"/>
      <c r="I201" s="134"/>
      <c r="J201" s="93"/>
      <c r="K201" s="82"/>
      <c r="L201" s="83"/>
    </row>
    <row r="202" spans="1:12" x14ac:dyDescent="0.2">
      <c r="G202" s="102"/>
      <c r="I202" s="134"/>
      <c r="J202" s="93"/>
      <c r="K202" s="82"/>
      <c r="L202" s="97"/>
    </row>
    <row r="203" spans="1:12" s="95" customFormat="1" x14ac:dyDescent="0.2">
      <c r="A203" s="78"/>
      <c r="B203" s="77"/>
      <c r="C203" s="78"/>
      <c r="D203" s="79"/>
      <c r="E203" s="150"/>
      <c r="F203" s="150"/>
      <c r="G203" s="102"/>
      <c r="I203" s="134"/>
      <c r="J203" s="93"/>
      <c r="K203" s="96"/>
      <c r="L203" s="94"/>
    </row>
    <row r="204" spans="1:12" x14ac:dyDescent="0.2">
      <c r="G204" s="102"/>
      <c r="I204" s="134"/>
      <c r="J204" s="93"/>
      <c r="K204" s="82"/>
      <c r="L204" s="83"/>
    </row>
    <row r="205" spans="1:12" x14ac:dyDescent="0.2">
      <c r="G205" s="102"/>
      <c r="I205" s="134"/>
      <c r="J205" s="93"/>
      <c r="K205" s="82"/>
      <c r="L205" s="83"/>
    </row>
    <row r="206" spans="1:12" s="95" customFormat="1" x14ac:dyDescent="0.2">
      <c r="A206" s="78"/>
      <c r="B206" s="77"/>
      <c r="C206" s="78"/>
      <c r="D206" s="79"/>
      <c r="E206" s="150"/>
      <c r="F206" s="150"/>
      <c r="G206" s="102"/>
      <c r="I206" s="98"/>
      <c r="J206" s="96"/>
      <c r="K206" s="96"/>
      <c r="L206" s="99"/>
    </row>
    <row r="207" spans="1:12" x14ac:dyDescent="0.2">
      <c r="G207" s="102"/>
      <c r="I207" s="93"/>
      <c r="J207" s="82"/>
      <c r="K207" s="82"/>
      <c r="L207" s="97"/>
    </row>
    <row r="208" spans="1:12" x14ac:dyDescent="0.2">
      <c r="G208" s="102"/>
      <c r="I208" s="93"/>
      <c r="J208" s="82"/>
      <c r="K208" s="82"/>
      <c r="L208" s="97"/>
    </row>
    <row r="209" spans="7:12" x14ac:dyDescent="0.2">
      <c r="G209" s="102"/>
      <c r="I209" s="82"/>
      <c r="J209" s="82"/>
      <c r="K209" s="82"/>
      <c r="L209" s="83"/>
    </row>
    <row r="210" spans="7:12" ht="7.5" customHeight="1" x14ac:dyDescent="0.2">
      <c r="G210" s="102"/>
      <c r="I210" s="82"/>
      <c r="J210" s="82"/>
      <c r="K210" s="82"/>
      <c r="L210" s="83"/>
    </row>
    <row r="211" spans="7:12" x14ac:dyDescent="0.2">
      <c r="G211" s="102"/>
      <c r="I211" s="82"/>
      <c r="J211" s="82"/>
      <c r="K211" s="82"/>
      <c r="L211" s="83"/>
    </row>
    <row r="212" spans="7:12" x14ac:dyDescent="0.2">
      <c r="G212" s="102"/>
      <c r="I212" s="82"/>
      <c r="J212" s="82"/>
      <c r="K212" s="82"/>
      <c r="L212" s="83"/>
    </row>
    <row r="213" spans="7:12" x14ac:dyDescent="0.2">
      <c r="G213" s="102"/>
      <c r="I213" s="82"/>
      <c r="J213" s="82"/>
      <c r="K213" s="82"/>
      <c r="L213" s="83"/>
    </row>
    <row r="214" spans="7:12" x14ac:dyDescent="0.2">
      <c r="G214" s="102"/>
      <c r="I214" s="82"/>
      <c r="J214" s="82"/>
      <c r="K214" s="82"/>
      <c r="L214" s="83"/>
    </row>
    <row r="215" spans="7:12" x14ac:dyDescent="0.2">
      <c r="G215" s="102"/>
      <c r="I215" s="82"/>
      <c r="J215" s="82"/>
      <c r="K215" s="82"/>
      <c r="L215" s="83"/>
    </row>
    <row r="216" spans="7:12" x14ac:dyDescent="0.2">
      <c r="G216" s="102"/>
      <c r="I216" s="82"/>
      <c r="J216" s="82"/>
      <c r="K216" s="82"/>
      <c r="L216" s="83"/>
    </row>
    <row r="217" spans="7:12" x14ac:dyDescent="0.2">
      <c r="G217" s="102"/>
      <c r="I217" s="82"/>
      <c r="J217" s="82"/>
      <c r="K217" s="82"/>
      <c r="L217" s="83"/>
    </row>
    <row r="218" spans="7:12" x14ac:dyDescent="0.2">
      <c r="G218" s="102"/>
      <c r="I218" s="82"/>
      <c r="J218" s="82"/>
      <c r="K218" s="82"/>
      <c r="L218" s="83"/>
    </row>
    <row r="219" spans="7:12" x14ac:dyDescent="0.2">
      <c r="G219" s="102"/>
      <c r="I219" s="82"/>
      <c r="J219" s="82"/>
      <c r="K219" s="82"/>
      <c r="L219" s="83"/>
    </row>
    <row r="220" spans="7:12" x14ac:dyDescent="0.2">
      <c r="G220" s="102"/>
      <c r="I220" s="82"/>
      <c r="J220" s="82"/>
      <c r="K220" s="82"/>
      <c r="L220" s="83"/>
    </row>
    <row r="221" spans="7:12" x14ac:dyDescent="0.2">
      <c r="G221" s="102"/>
      <c r="I221" s="82"/>
      <c r="J221" s="82"/>
      <c r="K221" s="82"/>
      <c r="L221" s="83"/>
    </row>
    <row r="222" spans="7:12" x14ac:dyDescent="0.2">
      <c r="G222" s="102"/>
      <c r="I222" s="82"/>
      <c r="J222" s="82"/>
      <c r="K222" s="82"/>
      <c r="L222" s="83"/>
    </row>
    <row r="223" spans="7:12" x14ac:dyDescent="0.2">
      <c r="G223" s="102"/>
      <c r="I223" s="82"/>
      <c r="J223" s="82"/>
      <c r="K223" s="82"/>
      <c r="L223" s="83"/>
    </row>
    <row r="224" spans="7:12" x14ac:dyDescent="0.2">
      <c r="G224" s="102"/>
      <c r="I224" s="82"/>
      <c r="J224" s="82"/>
      <c r="K224" s="82"/>
      <c r="L224" s="83"/>
    </row>
    <row r="225" spans="7:12" x14ac:dyDescent="0.2">
      <c r="G225" s="102"/>
      <c r="I225" s="82"/>
      <c r="J225" s="82"/>
      <c r="K225" s="82"/>
      <c r="L225" s="83"/>
    </row>
    <row r="226" spans="7:12" x14ac:dyDescent="0.2">
      <c r="G226" s="102"/>
      <c r="I226" s="82"/>
      <c r="J226" s="82"/>
      <c r="K226" s="82"/>
      <c r="L226" s="83"/>
    </row>
    <row r="227" spans="7:12" x14ac:dyDescent="0.2">
      <c r="G227" s="102"/>
      <c r="I227" s="82"/>
      <c r="J227" s="82"/>
      <c r="K227" s="82"/>
      <c r="L227" s="83"/>
    </row>
    <row r="228" spans="7:12" x14ac:dyDescent="0.2">
      <c r="G228" s="102"/>
      <c r="I228" s="82"/>
      <c r="J228" s="82"/>
      <c r="K228" s="82"/>
      <c r="L228" s="83"/>
    </row>
    <row r="229" spans="7:12" x14ac:dyDescent="0.2">
      <c r="G229" s="102"/>
      <c r="I229" s="82"/>
      <c r="J229" s="82"/>
      <c r="K229" s="82"/>
      <c r="L229" s="83"/>
    </row>
    <row r="230" spans="7:12" x14ac:dyDescent="0.2">
      <c r="G230" s="102"/>
      <c r="I230" s="82"/>
      <c r="J230" s="82"/>
      <c r="K230" s="82"/>
      <c r="L230" s="83"/>
    </row>
    <row r="231" spans="7:12" x14ac:dyDescent="0.2">
      <c r="G231" s="102"/>
      <c r="I231" s="82"/>
      <c r="J231" s="82"/>
      <c r="K231" s="82"/>
      <c r="L231" s="83"/>
    </row>
    <row r="232" spans="7:12" x14ac:dyDescent="0.2">
      <c r="I232" s="82"/>
      <c r="J232" s="82"/>
      <c r="K232" s="82"/>
      <c r="L232" s="83"/>
    </row>
    <row r="233" spans="7:12" x14ac:dyDescent="0.2">
      <c r="I233" s="82"/>
      <c r="J233" s="82"/>
      <c r="K233" s="82"/>
      <c r="L233" s="83"/>
    </row>
    <row r="234" spans="7:12" x14ac:dyDescent="0.2">
      <c r="I234" s="82"/>
      <c r="J234" s="82"/>
      <c r="K234" s="82"/>
      <c r="L234" s="83"/>
    </row>
    <row r="235" spans="7:12" x14ac:dyDescent="0.2">
      <c r="I235" s="82"/>
      <c r="J235" s="82"/>
      <c r="K235" s="82"/>
      <c r="L235" s="83"/>
    </row>
    <row r="236" spans="7:12" x14ac:dyDescent="0.2">
      <c r="I236" s="82"/>
      <c r="J236" s="82"/>
      <c r="K236" s="82"/>
      <c r="L236" s="83"/>
    </row>
    <row r="237" spans="7:12" x14ac:dyDescent="0.2">
      <c r="I237" s="82"/>
      <c r="J237" s="82"/>
      <c r="K237" s="82"/>
      <c r="L237" s="83"/>
    </row>
    <row r="238" spans="7:12" x14ac:dyDescent="0.2">
      <c r="I238" s="82"/>
      <c r="J238" s="82"/>
      <c r="K238" s="82"/>
      <c r="L238" s="83"/>
    </row>
    <row r="239" spans="7:12" x14ac:dyDescent="0.2">
      <c r="I239" s="82"/>
      <c r="J239" s="82"/>
      <c r="K239" s="82"/>
      <c r="L239" s="83"/>
    </row>
    <row r="240" spans="7:12" x14ac:dyDescent="0.2">
      <c r="I240" s="82"/>
      <c r="J240" s="82"/>
      <c r="K240" s="82"/>
      <c r="L240" s="83"/>
    </row>
    <row r="241" spans="9:12" x14ac:dyDescent="0.2">
      <c r="I241" s="82"/>
      <c r="J241" s="82"/>
      <c r="K241" s="82"/>
      <c r="L241" s="83"/>
    </row>
    <row r="242" spans="9:12" x14ac:dyDescent="0.2">
      <c r="I242" s="82"/>
      <c r="J242" s="82"/>
      <c r="K242" s="82"/>
      <c r="L242" s="83"/>
    </row>
    <row r="243" spans="9:12" x14ac:dyDescent="0.2">
      <c r="I243" s="82"/>
      <c r="J243" s="82"/>
      <c r="K243" s="82"/>
      <c r="L243" s="83"/>
    </row>
    <row r="244" spans="9:12" x14ac:dyDescent="0.2">
      <c r="I244" s="82"/>
      <c r="J244" s="82"/>
      <c r="K244" s="82"/>
      <c r="L244" s="83"/>
    </row>
    <row r="245" spans="9:12" x14ac:dyDescent="0.2">
      <c r="I245" s="82"/>
      <c r="J245" s="82"/>
      <c r="K245" s="82"/>
      <c r="L245" s="83"/>
    </row>
    <row r="246" spans="9:12" x14ac:dyDescent="0.2">
      <c r="I246" s="82"/>
      <c r="J246" s="82"/>
      <c r="K246" s="82"/>
      <c r="L246" s="83"/>
    </row>
    <row r="247" spans="9:12" x14ac:dyDescent="0.2">
      <c r="I247" s="82"/>
      <c r="J247" s="82"/>
      <c r="K247" s="82"/>
      <c r="L247" s="83"/>
    </row>
    <row r="248" spans="9:12" x14ac:dyDescent="0.2">
      <c r="I248" s="82"/>
      <c r="J248" s="82"/>
      <c r="K248" s="82"/>
      <c r="L248" s="83"/>
    </row>
    <row r="249" spans="9:12" x14ac:dyDescent="0.2">
      <c r="I249" s="82"/>
      <c r="J249" s="82"/>
      <c r="K249" s="82"/>
      <c r="L249" s="83"/>
    </row>
    <row r="250" spans="9:12" x14ac:dyDescent="0.2">
      <c r="I250" s="82"/>
      <c r="J250" s="82"/>
      <c r="K250" s="82"/>
      <c r="L250" s="83"/>
    </row>
    <row r="251" spans="9:12" x14ac:dyDescent="0.2">
      <c r="I251" s="82"/>
      <c r="J251" s="82"/>
      <c r="K251" s="82"/>
      <c r="L251" s="83"/>
    </row>
    <row r="252" spans="9:12" x14ac:dyDescent="0.2">
      <c r="I252" s="82"/>
      <c r="J252" s="82"/>
      <c r="K252" s="82"/>
      <c r="L252" s="83"/>
    </row>
    <row r="253" spans="9:12" x14ac:dyDescent="0.2">
      <c r="I253" s="82"/>
      <c r="J253" s="82"/>
      <c r="K253" s="82"/>
      <c r="L253" s="83"/>
    </row>
    <row r="254" spans="9:12" x14ac:dyDescent="0.2">
      <c r="I254" s="82"/>
      <c r="J254" s="82"/>
      <c r="K254" s="82"/>
      <c r="L254" s="83"/>
    </row>
    <row r="255" spans="9:12" x14ac:dyDescent="0.2">
      <c r="I255" s="82"/>
      <c r="J255" s="82"/>
      <c r="K255" s="82"/>
      <c r="L255" s="83"/>
    </row>
    <row r="256" spans="9:12" x14ac:dyDescent="0.2">
      <c r="I256" s="82"/>
      <c r="J256" s="82"/>
      <c r="K256" s="82"/>
      <c r="L256" s="83"/>
    </row>
    <row r="257" spans="9:12" x14ac:dyDescent="0.2">
      <c r="I257" s="82"/>
      <c r="J257" s="82"/>
      <c r="K257" s="82"/>
      <c r="L257" s="83"/>
    </row>
    <row r="258" spans="9:12" x14ac:dyDescent="0.2">
      <c r="I258" s="82"/>
      <c r="J258" s="82"/>
      <c r="K258" s="82"/>
      <c r="L258" s="83"/>
    </row>
    <row r="259" spans="9:12" x14ac:dyDescent="0.2">
      <c r="I259" s="82"/>
      <c r="J259" s="82"/>
      <c r="K259" s="82"/>
      <c r="L259" s="83"/>
    </row>
    <row r="260" spans="9:12" x14ac:dyDescent="0.2">
      <c r="I260" s="82"/>
      <c r="J260" s="82"/>
      <c r="K260" s="82"/>
      <c r="L260" s="83"/>
    </row>
    <row r="261" spans="9:12" x14ac:dyDescent="0.2">
      <c r="I261" s="82"/>
      <c r="J261" s="82"/>
      <c r="K261" s="82"/>
      <c r="L261" s="83"/>
    </row>
    <row r="262" spans="9:12" x14ac:dyDescent="0.2">
      <c r="I262" s="82"/>
      <c r="J262" s="82"/>
      <c r="K262" s="82"/>
      <c r="L262" s="83"/>
    </row>
    <row r="263" spans="9:12" x14ac:dyDescent="0.2">
      <c r="I263" s="82"/>
      <c r="J263" s="82"/>
      <c r="K263" s="82"/>
      <c r="L263" s="83"/>
    </row>
    <row r="264" spans="9:12" x14ac:dyDescent="0.2">
      <c r="I264" s="82"/>
      <c r="J264" s="82"/>
      <c r="K264" s="82"/>
      <c r="L264" s="83"/>
    </row>
    <row r="265" spans="9:12" x14ac:dyDescent="0.2">
      <c r="I265" s="82"/>
      <c r="J265" s="82"/>
      <c r="K265" s="82"/>
      <c r="L265" s="83"/>
    </row>
    <row r="266" spans="9:12" x14ac:dyDescent="0.2">
      <c r="I266" s="82"/>
      <c r="J266" s="82"/>
      <c r="K266" s="82"/>
      <c r="L266" s="83"/>
    </row>
    <row r="267" spans="9:12" x14ac:dyDescent="0.2">
      <c r="I267" s="82"/>
      <c r="J267" s="82"/>
      <c r="K267" s="82"/>
      <c r="L267" s="83"/>
    </row>
    <row r="268" spans="9:12" x14ac:dyDescent="0.2">
      <c r="I268" s="82"/>
      <c r="J268" s="82"/>
      <c r="K268" s="82"/>
      <c r="L268" s="83"/>
    </row>
    <row r="269" spans="9:12" x14ac:dyDescent="0.2">
      <c r="I269" s="82"/>
      <c r="J269" s="82"/>
      <c r="K269" s="82"/>
      <c r="L269" s="83"/>
    </row>
    <row r="270" spans="9:12" x14ac:dyDescent="0.2">
      <c r="I270" s="82"/>
      <c r="J270" s="82"/>
      <c r="K270" s="82"/>
      <c r="L270" s="83"/>
    </row>
    <row r="271" spans="9:12" x14ac:dyDescent="0.2">
      <c r="I271" s="82"/>
      <c r="J271" s="82"/>
      <c r="K271" s="82"/>
      <c r="L271" s="83"/>
    </row>
    <row r="272" spans="9:12" x14ac:dyDescent="0.2">
      <c r="I272" s="82"/>
      <c r="J272" s="82"/>
      <c r="K272" s="82"/>
      <c r="L272" s="83"/>
    </row>
    <row r="273" spans="9:12" x14ac:dyDescent="0.2">
      <c r="I273" s="82"/>
      <c r="J273" s="82"/>
      <c r="K273" s="82"/>
      <c r="L273" s="83"/>
    </row>
    <row r="274" spans="9:12" x14ac:dyDescent="0.2">
      <c r="I274" s="82"/>
      <c r="J274" s="82"/>
      <c r="K274" s="82"/>
      <c r="L274" s="83"/>
    </row>
    <row r="275" spans="9:12" x14ac:dyDescent="0.2">
      <c r="I275" s="82"/>
      <c r="J275" s="82"/>
      <c r="K275" s="82"/>
      <c r="L275" s="83"/>
    </row>
    <row r="276" spans="9:12" x14ac:dyDescent="0.2">
      <c r="I276" s="82"/>
      <c r="J276" s="82"/>
      <c r="K276" s="82"/>
      <c r="L276" s="83"/>
    </row>
    <row r="277" spans="9:12" x14ac:dyDescent="0.2">
      <c r="I277" s="82"/>
      <c r="J277" s="82"/>
      <c r="K277" s="82"/>
      <c r="L277" s="83"/>
    </row>
    <row r="278" spans="9:12" x14ac:dyDescent="0.2">
      <c r="I278" s="82"/>
      <c r="J278" s="82"/>
      <c r="K278" s="82"/>
      <c r="L278" s="83"/>
    </row>
    <row r="279" spans="9:12" x14ac:dyDescent="0.2">
      <c r="I279" s="82"/>
      <c r="J279" s="82"/>
      <c r="K279" s="82"/>
      <c r="L279" s="83"/>
    </row>
    <row r="280" spans="9:12" x14ac:dyDescent="0.2">
      <c r="I280" s="82"/>
      <c r="J280" s="82"/>
      <c r="K280" s="82"/>
      <c r="L280" s="83"/>
    </row>
    <row r="281" spans="9:12" x14ac:dyDescent="0.2">
      <c r="I281" s="82"/>
      <c r="J281" s="82"/>
      <c r="K281" s="82"/>
      <c r="L281" s="83"/>
    </row>
    <row r="282" spans="9:12" x14ac:dyDescent="0.2">
      <c r="I282" s="82"/>
      <c r="J282" s="82"/>
      <c r="K282" s="82"/>
      <c r="L282" s="83"/>
    </row>
    <row r="283" spans="9:12" x14ac:dyDescent="0.2">
      <c r="I283" s="82"/>
      <c r="J283" s="82"/>
      <c r="K283" s="82"/>
      <c r="L283" s="83"/>
    </row>
    <row r="284" spans="9:12" x14ac:dyDescent="0.2">
      <c r="I284" s="82"/>
      <c r="J284" s="82"/>
      <c r="K284" s="82"/>
      <c r="L284" s="83"/>
    </row>
    <row r="285" spans="9:12" x14ac:dyDescent="0.2">
      <c r="I285" s="82"/>
      <c r="J285" s="82"/>
      <c r="K285" s="82"/>
      <c r="L285" s="83"/>
    </row>
    <row r="286" spans="9:12" x14ac:dyDescent="0.2">
      <c r="I286" s="82"/>
      <c r="J286" s="82"/>
      <c r="K286" s="82"/>
      <c r="L286" s="83"/>
    </row>
    <row r="287" spans="9:12" x14ac:dyDescent="0.2">
      <c r="I287" s="82"/>
      <c r="J287" s="82"/>
      <c r="K287" s="82"/>
      <c r="L287" s="83"/>
    </row>
    <row r="288" spans="9:12" x14ac:dyDescent="0.2">
      <c r="I288" s="82"/>
      <c r="J288" s="82"/>
      <c r="K288" s="82"/>
      <c r="L288" s="83"/>
    </row>
    <row r="289" spans="9:12" x14ac:dyDescent="0.2">
      <c r="I289" s="82"/>
      <c r="J289" s="82"/>
      <c r="K289" s="82"/>
      <c r="L289" s="83"/>
    </row>
    <row r="290" spans="9:12" x14ac:dyDescent="0.2">
      <c r="I290" s="82"/>
      <c r="J290" s="82"/>
      <c r="K290" s="82"/>
      <c r="L290" s="83"/>
    </row>
    <row r="291" spans="9:12" x14ac:dyDescent="0.2">
      <c r="I291" s="82"/>
      <c r="J291" s="82"/>
      <c r="K291" s="82"/>
      <c r="L291" s="83"/>
    </row>
    <row r="292" spans="9:12" x14ac:dyDescent="0.2">
      <c r="I292" s="82"/>
      <c r="J292" s="82"/>
      <c r="K292" s="82"/>
      <c r="L292" s="83"/>
    </row>
    <row r="293" spans="9:12" x14ac:dyDescent="0.2">
      <c r="I293" s="82"/>
      <c r="J293" s="82"/>
      <c r="K293" s="82"/>
      <c r="L293" s="83"/>
    </row>
    <row r="294" spans="9:12" x14ac:dyDescent="0.2">
      <c r="I294" s="82"/>
      <c r="J294" s="82"/>
      <c r="K294" s="82"/>
      <c r="L294" s="83"/>
    </row>
    <row r="295" spans="9:12" x14ac:dyDescent="0.2">
      <c r="I295" s="82"/>
      <c r="J295" s="82"/>
      <c r="K295" s="82"/>
      <c r="L295" s="83"/>
    </row>
    <row r="296" spans="9:12" x14ac:dyDescent="0.2">
      <c r="I296" s="82"/>
      <c r="J296" s="82"/>
      <c r="K296" s="82"/>
      <c r="L296" s="83"/>
    </row>
    <row r="297" spans="9:12" x14ac:dyDescent="0.2">
      <c r="I297" s="82"/>
      <c r="J297" s="82"/>
      <c r="K297" s="82"/>
      <c r="L297" s="83"/>
    </row>
    <row r="298" spans="9:12" x14ac:dyDescent="0.2">
      <c r="I298" s="82"/>
      <c r="J298" s="82"/>
      <c r="K298" s="82"/>
      <c r="L298" s="83"/>
    </row>
    <row r="299" spans="9:12" x14ac:dyDescent="0.2">
      <c r="I299" s="82"/>
      <c r="J299" s="82"/>
      <c r="K299" s="82"/>
      <c r="L299" s="83"/>
    </row>
    <row r="300" spans="9:12" x14ac:dyDescent="0.2">
      <c r="I300" s="82"/>
      <c r="J300" s="82"/>
      <c r="K300" s="82"/>
      <c r="L300" s="83"/>
    </row>
    <row r="301" spans="9:12" x14ac:dyDescent="0.2">
      <c r="I301" s="82"/>
      <c r="J301" s="82"/>
      <c r="K301" s="82"/>
      <c r="L301" s="83"/>
    </row>
    <row r="302" spans="9:12" x14ac:dyDescent="0.2">
      <c r="I302" s="82"/>
      <c r="J302" s="82"/>
      <c r="K302" s="82"/>
      <c r="L302" s="83"/>
    </row>
    <row r="303" spans="9:12" x14ac:dyDescent="0.2">
      <c r="I303" s="82"/>
      <c r="J303" s="82"/>
      <c r="K303" s="82"/>
      <c r="L303" s="83"/>
    </row>
    <row r="304" spans="9:12" x14ac:dyDescent="0.2">
      <c r="I304" s="82"/>
      <c r="J304" s="82"/>
      <c r="K304" s="82"/>
      <c r="L304" s="83"/>
    </row>
    <row r="305" spans="9:12" x14ac:dyDescent="0.2">
      <c r="I305" s="82"/>
      <c r="J305" s="82"/>
      <c r="K305" s="82"/>
      <c r="L305" s="83"/>
    </row>
    <row r="306" spans="9:12" x14ac:dyDescent="0.2">
      <c r="I306" s="82"/>
      <c r="J306" s="82"/>
      <c r="K306" s="82"/>
      <c r="L306" s="83"/>
    </row>
    <row r="307" spans="9:12" x14ac:dyDescent="0.2">
      <c r="I307" s="82"/>
      <c r="J307" s="82"/>
      <c r="K307" s="82"/>
      <c r="L307" s="83"/>
    </row>
    <row r="308" spans="9:12" x14ac:dyDescent="0.2">
      <c r="I308" s="82"/>
      <c r="J308" s="82"/>
      <c r="K308" s="82"/>
      <c r="L308" s="83"/>
    </row>
    <row r="309" spans="9:12" x14ac:dyDescent="0.2">
      <c r="I309" s="82"/>
      <c r="J309" s="82"/>
      <c r="K309" s="82"/>
      <c r="L309" s="83"/>
    </row>
    <row r="310" spans="9:12" x14ac:dyDescent="0.2">
      <c r="I310" s="82"/>
      <c r="J310" s="82"/>
      <c r="K310" s="82"/>
      <c r="L310" s="83"/>
    </row>
    <row r="311" spans="9:12" x14ac:dyDescent="0.2">
      <c r="I311" s="82"/>
      <c r="J311" s="82"/>
      <c r="K311" s="82"/>
      <c r="L311" s="83"/>
    </row>
    <row r="312" spans="9:12" x14ac:dyDescent="0.2">
      <c r="I312" s="82"/>
      <c r="J312" s="82"/>
      <c r="K312" s="82"/>
      <c r="L312" s="83"/>
    </row>
    <row r="313" spans="9:12" x14ac:dyDescent="0.2">
      <c r="I313" s="82"/>
      <c r="J313" s="82"/>
      <c r="K313" s="82"/>
      <c r="L313" s="83"/>
    </row>
    <row r="314" spans="9:12" x14ac:dyDescent="0.2">
      <c r="I314" s="82"/>
      <c r="J314" s="82"/>
      <c r="K314" s="82"/>
      <c r="L314" s="83"/>
    </row>
    <row r="315" spans="9:12" x14ac:dyDescent="0.2">
      <c r="I315" s="82"/>
      <c r="J315" s="82"/>
      <c r="K315" s="82"/>
      <c r="L315" s="83"/>
    </row>
    <row r="316" spans="9:12" x14ac:dyDescent="0.2">
      <c r="I316" s="82"/>
      <c r="J316" s="82"/>
      <c r="K316" s="82"/>
      <c r="L316" s="83"/>
    </row>
    <row r="317" spans="9:12" x14ac:dyDescent="0.2">
      <c r="I317" s="82"/>
      <c r="J317" s="82"/>
      <c r="K317" s="82"/>
      <c r="L317" s="83"/>
    </row>
    <row r="318" spans="9:12" x14ac:dyDescent="0.2">
      <c r="I318" s="82"/>
      <c r="J318" s="82"/>
      <c r="K318" s="82"/>
      <c r="L318" s="83"/>
    </row>
    <row r="319" spans="9:12" x14ac:dyDescent="0.2">
      <c r="I319" s="82"/>
      <c r="J319" s="82"/>
      <c r="K319" s="82"/>
      <c r="L319" s="83"/>
    </row>
    <row r="320" spans="9:12" x14ac:dyDescent="0.2">
      <c r="I320" s="82"/>
      <c r="J320" s="82"/>
      <c r="K320" s="82"/>
      <c r="L320" s="83"/>
    </row>
    <row r="321" spans="9:12" x14ac:dyDescent="0.2">
      <c r="I321" s="82"/>
      <c r="J321" s="82"/>
      <c r="K321" s="82"/>
      <c r="L321" s="83"/>
    </row>
    <row r="322" spans="9:12" x14ac:dyDescent="0.2">
      <c r="I322" s="82"/>
      <c r="J322" s="82"/>
      <c r="K322" s="82"/>
      <c r="L322" s="83"/>
    </row>
    <row r="323" spans="9:12" x14ac:dyDescent="0.2">
      <c r="I323" s="82"/>
      <c r="J323" s="82"/>
      <c r="K323" s="82"/>
      <c r="L323" s="83"/>
    </row>
    <row r="324" spans="9:12" x14ac:dyDescent="0.2">
      <c r="I324" s="82"/>
      <c r="J324" s="82"/>
      <c r="K324" s="82"/>
      <c r="L324" s="83"/>
    </row>
    <row r="325" spans="9:12" x14ac:dyDescent="0.2">
      <c r="I325" s="82"/>
      <c r="J325" s="82"/>
      <c r="K325" s="82"/>
      <c r="L325" s="83"/>
    </row>
    <row r="326" spans="9:12" x14ac:dyDescent="0.2">
      <c r="I326" s="82"/>
      <c r="J326" s="82"/>
      <c r="K326" s="82"/>
      <c r="L326" s="83"/>
    </row>
    <row r="327" spans="9:12" x14ac:dyDescent="0.2">
      <c r="I327" s="82"/>
      <c r="J327" s="82"/>
      <c r="K327" s="82"/>
      <c r="L327" s="83"/>
    </row>
    <row r="328" spans="9:12" x14ac:dyDescent="0.2">
      <c r="I328" s="82"/>
      <c r="J328" s="82"/>
      <c r="K328" s="82"/>
      <c r="L328" s="83"/>
    </row>
    <row r="329" spans="9:12" x14ac:dyDescent="0.2">
      <c r="I329" s="82"/>
      <c r="J329" s="82"/>
      <c r="K329" s="82"/>
      <c r="L329" s="83"/>
    </row>
    <row r="330" spans="9:12" x14ac:dyDescent="0.2">
      <c r="I330" s="82"/>
      <c r="J330" s="82"/>
      <c r="K330" s="82"/>
      <c r="L330" s="83"/>
    </row>
    <row r="331" spans="9:12" x14ac:dyDescent="0.2">
      <c r="I331" s="82"/>
      <c r="J331" s="82"/>
      <c r="K331" s="82"/>
      <c r="L331" s="83"/>
    </row>
    <row r="332" spans="9:12" x14ac:dyDescent="0.2">
      <c r="I332" s="82"/>
      <c r="J332" s="82"/>
      <c r="K332" s="82"/>
      <c r="L332" s="83"/>
    </row>
    <row r="333" spans="9:12" x14ac:dyDescent="0.2">
      <c r="I333" s="82"/>
      <c r="J333" s="82"/>
      <c r="K333" s="82"/>
      <c r="L333" s="83"/>
    </row>
    <row r="334" spans="9:12" x14ac:dyDescent="0.2">
      <c r="I334" s="82"/>
      <c r="J334" s="82"/>
      <c r="K334" s="82"/>
      <c r="L334" s="83"/>
    </row>
    <row r="335" spans="9:12" x14ac:dyDescent="0.2">
      <c r="I335" s="82"/>
      <c r="J335" s="82"/>
      <c r="K335" s="82"/>
      <c r="L335" s="83"/>
    </row>
    <row r="336" spans="9:12" x14ac:dyDescent="0.2">
      <c r="I336" s="82"/>
      <c r="J336" s="82"/>
      <c r="K336" s="82"/>
      <c r="L336" s="83"/>
    </row>
    <row r="337" spans="9:12" x14ac:dyDescent="0.2">
      <c r="I337" s="82"/>
      <c r="J337" s="82"/>
      <c r="K337" s="82"/>
      <c r="L337" s="83"/>
    </row>
  </sheetData>
  <mergeCells count="9">
    <mergeCell ref="B132:C132"/>
    <mergeCell ref="B133:G134"/>
    <mergeCell ref="L8:L9"/>
    <mergeCell ref="A4:G4"/>
    <mergeCell ref="A8:A9"/>
    <mergeCell ref="B8:B9"/>
    <mergeCell ref="C8:C9"/>
    <mergeCell ref="D8:D9"/>
    <mergeCell ref="A112:G112"/>
  </mergeCells>
  <phoneticPr fontId="0" type="noConversion"/>
  <pageMargins left="0.70866141732283472" right="0.51181102362204722" top="2.3622047244094491" bottom="0.78740157480314965" header="0.31496062992125984" footer="0.31496062992125984"/>
  <pageSetup paperSize="9" scale="59" orientation="portrait" horizontalDpi="300" verticalDpi="300" r:id="rId1"/>
  <headerFooter alignWithMargins="0">
    <oddFooter>Página &amp;P de &amp;N</oddFooter>
  </headerFooter>
  <rowBreaks count="1" manualBreakCount="1">
    <brk id="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52"/>
  <sheetViews>
    <sheetView showGridLines="0" view="pageBreakPreview" topLeftCell="A2" zoomScale="115" zoomScaleNormal="100" zoomScaleSheetLayoutView="115" workbookViewId="0">
      <selection activeCell="E30" sqref="E30"/>
    </sheetView>
  </sheetViews>
  <sheetFormatPr defaultRowHeight="12.75" x14ac:dyDescent="0.2"/>
  <cols>
    <col min="1" max="1" width="6.5703125" style="10" customWidth="1"/>
    <col min="2" max="2" width="38.7109375" style="8" customWidth="1"/>
    <col min="3" max="3" width="14.7109375" style="8" customWidth="1"/>
    <col min="4" max="4" width="7.28515625" style="8" bestFit="1" customWidth="1"/>
    <col min="5" max="5" width="9.85546875" style="8" bestFit="1" customWidth="1"/>
    <col min="6" max="6" width="6.140625" style="34" customWidth="1"/>
    <col min="7" max="7" width="10" style="8" bestFit="1" customWidth="1"/>
    <col min="8" max="8" width="5.28515625" style="34" bestFit="1" customWidth="1"/>
    <col min="9" max="9" width="10" style="8" bestFit="1" customWidth="1"/>
    <col min="10" max="10" width="5.5703125" style="34" customWidth="1"/>
    <col min="11" max="11" width="9.85546875" style="8" bestFit="1" customWidth="1"/>
    <col min="12" max="12" width="6.28515625" style="8" customWidth="1"/>
    <col min="13" max="16384" width="9.140625" style="8"/>
  </cols>
  <sheetData>
    <row r="1" spans="1:12" ht="15.75" customHeight="1" x14ac:dyDescent="0.3">
      <c r="A1" s="19" t="str">
        <f>ORCA!A1</f>
        <v>PREFEITURA MUNICIPAL DE TIMBÓ</v>
      </c>
      <c r="B1" s="18"/>
      <c r="C1" s="9"/>
      <c r="D1" s="1"/>
      <c r="E1" s="1"/>
      <c r="F1" s="35"/>
      <c r="I1" s="1"/>
      <c r="J1" s="35"/>
    </row>
    <row r="2" spans="1:12" x14ac:dyDescent="0.2">
      <c r="A2" s="19" t="str">
        <f>ORCA!A2</f>
        <v>SECRETARIA DE PLANEJAMENTO, TRÂNSITO E MEIO AMBIENTE</v>
      </c>
      <c r="B2" s="18"/>
      <c r="C2" s="1"/>
      <c r="D2" s="1"/>
      <c r="E2" s="1"/>
      <c r="F2" s="35"/>
      <c r="G2" s="2" t="s">
        <v>21</v>
      </c>
      <c r="H2" s="35"/>
      <c r="I2" s="1"/>
      <c r="J2" s="35"/>
    </row>
    <row r="3" spans="1:12" x14ac:dyDescent="0.2">
      <c r="A3" s="285" t="s">
        <v>22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7"/>
    </row>
    <row r="4" spans="1:12" x14ac:dyDescent="0.2">
      <c r="A4" s="40" t="str">
        <f>ORCA!A5</f>
        <v xml:space="preserve">PROJETO : </v>
      </c>
      <c r="B4" s="50" t="str">
        <f>ORCA!B5</f>
        <v>REFORMA DO ANEXO PAVILHAO HENRY PAUL</v>
      </c>
      <c r="C4" s="42"/>
      <c r="D4" s="42"/>
      <c r="E4" s="41"/>
      <c r="F4" s="59"/>
      <c r="G4" s="43"/>
      <c r="H4" s="58"/>
      <c r="I4" s="65" t="s">
        <v>222</v>
      </c>
      <c r="J4" s="55"/>
      <c r="K4" s="44"/>
      <c r="L4" s="45"/>
    </row>
    <row r="5" spans="1:12" x14ac:dyDescent="0.2">
      <c r="A5" s="68"/>
      <c r="B5" s="69"/>
      <c r="C5" s="47"/>
      <c r="D5" s="70"/>
      <c r="E5" s="71"/>
      <c r="F5" s="48"/>
      <c r="G5" s="72"/>
      <c r="H5" s="73"/>
      <c r="I5" s="47"/>
      <c r="J5" s="74"/>
      <c r="K5" s="46"/>
      <c r="L5" s="49"/>
    </row>
    <row r="6" spans="1:12" s="13" customFormat="1" x14ac:dyDescent="0.2">
      <c r="A6" s="290" t="s">
        <v>0</v>
      </c>
      <c r="B6" s="292" t="s">
        <v>23</v>
      </c>
      <c r="C6" s="66" t="s">
        <v>32</v>
      </c>
      <c r="D6" s="294" t="s">
        <v>28</v>
      </c>
      <c r="E6" s="288" t="s">
        <v>40</v>
      </c>
      <c r="F6" s="289"/>
      <c r="G6" s="288" t="s">
        <v>41</v>
      </c>
      <c r="H6" s="289"/>
      <c r="I6" s="288" t="s">
        <v>42</v>
      </c>
      <c r="J6" s="289"/>
      <c r="K6" s="67" t="s">
        <v>32</v>
      </c>
      <c r="L6" s="66" t="s">
        <v>28</v>
      </c>
    </row>
    <row r="7" spans="1:12" s="13" customFormat="1" ht="13.5" thickBot="1" x14ac:dyDescent="0.25">
      <c r="A7" s="291"/>
      <c r="B7" s="293"/>
      <c r="C7" s="14" t="s">
        <v>11</v>
      </c>
      <c r="D7" s="295"/>
      <c r="E7" s="20" t="s">
        <v>24</v>
      </c>
      <c r="F7" s="29" t="s">
        <v>28</v>
      </c>
      <c r="G7" s="20" t="s">
        <v>25</v>
      </c>
      <c r="H7" s="29" t="s">
        <v>28</v>
      </c>
      <c r="I7" s="20" t="s">
        <v>26</v>
      </c>
      <c r="J7" s="29" t="s">
        <v>28</v>
      </c>
      <c r="K7" s="21" t="s">
        <v>11</v>
      </c>
      <c r="L7" s="14" t="s">
        <v>11</v>
      </c>
    </row>
    <row r="8" spans="1:12" ht="13.5" thickTop="1" x14ac:dyDescent="0.2">
      <c r="A8" s="60">
        <v>1</v>
      </c>
      <c r="B8" s="11" t="str">
        <f>ORCA!B10</f>
        <v>MOVIMENTAÇÃO DE TERRA</v>
      </c>
      <c r="C8" s="11">
        <f>ORCA!G17</f>
        <v>4075.29</v>
      </c>
      <c r="D8" s="12">
        <f t="shared" ref="D8:D22" si="0">SUM(C8*100%/$C$23)</f>
        <v>5.1152711798264548E-2</v>
      </c>
      <c r="E8" s="24">
        <f>SUM($C$8*F8)</f>
        <v>4075.29</v>
      </c>
      <c r="F8" s="30">
        <v>1</v>
      </c>
      <c r="G8" s="24">
        <f>SUM($C$8*H8)</f>
        <v>0</v>
      </c>
      <c r="H8" s="30"/>
      <c r="I8" s="24">
        <f>SUM($C$8*J8)</f>
        <v>0</v>
      </c>
      <c r="J8" s="30"/>
      <c r="K8" s="37">
        <f t="shared" ref="K8:K22" si="1">E8+G8+I8</f>
        <v>4075.29</v>
      </c>
      <c r="L8" s="38">
        <f t="shared" ref="L8:L22" si="2">F8+H8+J8</f>
        <v>1</v>
      </c>
    </row>
    <row r="9" spans="1:12" x14ac:dyDescent="0.2">
      <c r="A9" s="60">
        <v>2</v>
      </c>
      <c r="B9" s="11" t="str">
        <f>ORCA!B18</f>
        <v>INFRAESTRUTURA</v>
      </c>
      <c r="C9" s="11">
        <f>ORCA!G22</f>
        <v>10814.29</v>
      </c>
      <c r="D9" s="12">
        <f t="shared" si="0"/>
        <v>0.13574009694349468</v>
      </c>
      <c r="E9" s="24">
        <f>SUM($C$9*F9)</f>
        <v>10814.29</v>
      </c>
      <c r="F9" s="30">
        <v>1</v>
      </c>
      <c r="G9" s="24">
        <f>SUM($C$9*H9)</f>
        <v>0</v>
      </c>
      <c r="H9" s="30"/>
      <c r="I9" s="24">
        <f>SUM($C$9*J9)</f>
        <v>0</v>
      </c>
      <c r="J9" s="30"/>
      <c r="K9" s="37">
        <f t="shared" si="1"/>
        <v>10814.29</v>
      </c>
      <c r="L9" s="38">
        <f t="shared" si="2"/>
        <v>1</v>
      </c>
    </row>
    <row r="10" spans="1:12" x14ac:dyDescent="0.2">
      <c r="A10" s="60">
        <v>3</v>
      </c>
      <c r="B10" s="11" t="str">
        <f>ORCA!B23</f>
        <v>SUPRA-ESTRUTURA</v>
      </c>
      <c r="C10" s="11">
        <f>ORCA!G28</f>
        <v>7226.93</v>
      </c>
      <c r="D10" s="12">
        <f t="shared" si="0"/>
        <v>9.0711843200418141E-2</v>
      </c>
      <c r="E10" s="24">
        <f>SUM($C$10*F10)</f>
        <v>722.6930000000001</v>
      </c>
      <c r="F10" s="30">
        <v>0.1</v>
      </c>
      <c r="G10" s="24">
        <f>SUM($C$10*H10)</f>
        <v>6504.2370000000001</v>
      </c>
      <c r="H10" s="30">
        <v>0.9</v>
      </c>
      <c r="I10" s="24">
        <f>SUM($C$10*J10)</f>
        <v>0</v>
      </c>
      <c r="J10" s="30"/>
      <c r="K10" s="37">
        <f t="shared" si="1"/>
        <v>7226.93</v>
      </c>
      <c r="L10" s="38">
        <f t="shared" si="2"/>
        <v>1</v>
      </c>
    </row>
    <row r="11" spans="1:12" x14ac:dyDescent="0.2">
      <c r="A11" s="60">
        <v>4</v>
      </c>
      <c r="B11" s="11" t="str">
        <f>ORCA!B29</f>
        <v>IMPERMEABILIZAÇÕES</v>
      </c>
      <c r="C11" s="11">
        <f>ORCA!G31</f>
        <v>240.7</v>
      </c>
      <c r="D11" s="12">
        <f t="shared" si="0"/>
        <v>3.021247010603485E-3</v>
      </c>
      <c r="E11" s="24">
        <f>SUM($C$11*F11)</f>
        <v>240.7</v>
      </c>
      <c r="F11" s="30">
        <v>1</v>
      </c>
      <c r="G11" s="24">
        <f>SUM($C$11*H11)</f>
        <v>0</v>
      </c>
      <c r="H11" s="30"/>
      <c r="I11" s="24">
        <f>SUM($C$11*J11)</f>
        <v>0</v>
      </c>
      <c r="J11" s="30"/>
      <c r="K11" s="37">
        <f t="shared" si="1"/>
        <v>240.7</v>
      </c>
      <c r="L11" s="38">
        <f t="shared" si="2"/>
        <v>1</v>
      </c>
    </row>
    <row r="12" spans="1:12" x14ac:dyDescent="0.2">
      <c r="A12" s="60">
        <v>5</v>
      </c>
      <c r="B12" s="11" t="str">
        <f>ORCA!B32</f>
        <v>PAREDES E PAINÉIS</v>
      </c>
      <c r="C12" s="11">
        <f>ORCA!G37</f>
        <v>15094.72</v>
      </c>
      <c r="D12" s="12">
        <f t="shared" si="0"/>
        <v>0.18946770949687011</v>
      </c>
      <c r="E12" s="24">
        <f>SUM($C$12*F12)</f>
        <v>9056.8319999999985</v>
      </c>
      <c r="F12" s="30">
        <v>0.6</v>
      </c>
      <c r="G12" s="24">
        <f>SUM($C$12*H12)</f>
        <v>6037.8879999999999</v>
      </c>
      <c r="H12" s="30">
        <v>0.4</v>
      </c>
      <c r="I12" s="24">
        <f>SUM($C$12*J12)</f>
        <v>0</v>
      </c>
      <c r="J12" s="30"/>
      <c r="K12" s="37">
        <f t="shared" si="1"/>
        <v>15094.719999999998</v>
      </c>
      <c r="L12" s="38">
        <f t="shared" si="2"/>
        <v>1</v>
      </c>
    </row>
    <row r="13" spans="1:12" x14ac:dyDescent="0.2">
      <c r="A13" s="60">
        <v>6</v>
      </c>
      <c r="B13" s="11" t="str">
        <f>ORCA!B38</f>
        <v>COBERTURA E PROTEÇÕES</v>
      </c>
      <c r="C13" s="11">
        <f>ORCA!G45</f>
        <v>16414.48</v>
      </c>
      <c r="D13" s="12">
        <f t="shared" si="0"/>
        <v>0.20603323070465598</v>
      </c>
      <c r="E13" s="24">
        <f>SUM($C$13*F13)</f>
        <v>0</v>
      </c>
      <c r="F13" s="30"/>
      <c r="G13" s="24">
        <f>SUM($C$13*H13)</f>
        <v>11490.135999999999</v>
      </c>
      <c r="H13" s="30">
        <v>0.7</v>
      </c>
      <c r="I13" s="24">
        <f>SUM($C$13*J13)</f>
        <v>4924.3440000000001</v>
      </c>
      <c r="J13" s="30">
        <v>0.3</v>
      </c>
      <c r="K13" s="37">
        <f t="shared" si="1"/>
        <v>16414.48</v>
      </c>
      <c r="L13" s="38">
        <f t="shared" si="2"/>
        <v>1</v>
      </c>
    </row>
    <row r="14" spans="1:12" x14ac:dyDescent="0.2">
      <c r="A14" s="60">
        <v>7</v>
      </c>
      <c r="B14" s="11" t="str">
        <f>ORCA!B46</f>
        <v>PAVIMENTAÇÕES INTERNAS E REVESTIMENTO</v>
      </c>
      <c r="C14" s="11">
        <f>ORCA!G49</f>
        <v>6406.05</v>
      </c>
      <c r="D14" s="12">
        <f t="shared" si="0"/>
        <v>8.0408223565751794E-2</v>
      </c>
      <c r="E14" s="24">
        <f>SUM($C$14*F14)</f>
        <v>1921.8150000000001</v>
      </c>
      <c r="F14" s="30">
        <v>0.3</v>
      </c>
      <c r="G14" s="24">
        <f>SUM($C$14*H14)</f>
        <v>2562.42</v>
      </c>
      <c r="H14" s="30">
        <v>0.4</v>
      </c>
      <c r="I14" s="24">
        <f>SUM($C$14*J14)</f>
        <v>1921.8150000000001</v>
      </c>
      <c r="J14" s="30">
        <v>0.3</v>
      </c>
      <c r="K14" s="37">
        <f t="shared" si="1"/>
        <v>6406.0500000000011</v>
      </c>
      <c r="L14" s="38">
        <f t="shared" si="2"/>
        <v>1</v>
      </c>
    </row>
    <row r="15" spans="1:12" x14ac:dyDescent="0.2">
      <c r="A15" s="60">
        <v>8</v>
      </c>
      <c r="B15" s="11" t="str">
        <f>ORCA!B50</f>
        <v>DRENAGEM PLUVIAL</v>
      </c>
      <c r="C15" s="11">
        <f>ORCA!G53</f>
        <v>547.89</v>
      </c>
      <c r="D15" s="12">
        <f t="shared" si="0"/>
        <v>6.8770711451580533E-3</v>
      </c>
      <c r="E15" s="24">
        <f>SUM($C$15*F15)</f>
        <v>0</v>
      </c>
      <c r="F15" s="30"/>
      <c r="G15" s="24">
        <f>SUM($C$15*H15)</f>
        <v>547.89</v>
      </c>
      <c r="H15" s="30">
        <v>1</v>
      </c>
      <c r="I15" s="24">
        <f>SUM($C$15*J15)</f>
        <v>0</v>
      </c>
      <c r="J15" s="30"/>
      <c r="K15" s="37">
        <f t="shared" si="1"/>
        <v>547.89</v>
      </c>
      <c r="L15" s="38">
        <f t="shared" si="2"/>
        <v>1</v>
      </c>
    </row>
    <row r="16" spans="1:12" x14ac:dyDescent="0.2">
      <c r="A16" s="60">
        <v>9</v>
      </c>
      <c r="B16" s="11" t="str">
        <f>ORCA!B54</f>
        <v>INST.  ELÉTRICAS</v>
      </c>
      <c r="C16" s="11">
        <f>ORCA!G68</f>
        <v>6035.4800000000005</v>
      </c>
      <c r="D16" s="12">
        <f t="shared" si="0"/>
        <v>7.5756858776722572E-2</v>
      </c>
      <c r="E16" s="24">
        <f>SUM($C$16*F16)</f>
        <v>0</v>
      </c>
      <c r="F16" s="30"/>
      <c r="G16" s="24">
        <f>SUM($C$16*H16)</f>
        <v>4828.3840000000009</v>
      </c>
      <c r="H16" s="30">
        <v>0.8</v>
      </c>
      <c r="I16" s="24">
        <f>SUM($C$16*J16)</f>
        <v>1207.0960000000002</v>
      </c>
      <c r="J16" s="30">
        <v>0.2</v>
      </c>
      <c r="K16" s="37">
        <f t="shared" si="1"/>
        <v>6035.4800000000014</v>
      </c>
      <c r="L16" s="38">
        <f t="shared" si="2"/>
        <v>1</v>
      </c>
    </row>
    <row r="17" spans="1:13" x14ac:dyDescent="0.2">
      <c r="A17" s="60">
        <v>10</v>
      </c>
      <c r="B17" s="11" t="str">
        <f>ORCA!B69</f>
        <v>PREVENTIVO CONTRA INCÊNDIO</v>
      </c>
      <c r="C17" s="11">
        <f>ORCA!G71</f>
        <v>182.21</v>
      </c>
      <c r="D17" s="12">
        <f t="shared" si="0"/>
        <v>2.2870852422187831E-3</v>
      </c>
      <c r="E17" s="24">
        <f>SUM($C$17*F17)</f>
        <v>0</v>
      </c>
      <c r="F17" s="30"/>
      <c r="G17" s="24">
        <f>SUM($C$17*H17)</f>
        <v>0</v>
      </c>
      <c r="H17" s="30"/>
      <c r="I17" s="24">
        <f>SUM($C$17*J17)</f>
        <v>182.21</v>
      </c>
      <c r="J17" s="30">
        <v>1</v>
      </c>
      <c r="K17" s="37">
        <f t="shared" si="1"/>
        <v>182.21</v>
      </c>
      <c r="L17" s="38">
        <f t="shared" si="2"/>
        <v>1</v>
      </c>
    </row>
    <row r="18" spans="1:13" x14ac:dyDescent="0.2">
      <c r="A18" s="60">
        <v>11</v>
      </c>
      <c r="B18" s="11" t="str">
        <f>ORCA!B72</f>
        <v>PINTURA</v>
      </c>
      <c r="C18" s="11">
        <f>ORCA!G76</f>
        <v>3574.05</v>
      </c>
      <c r="D18" s="12">
        <f t="shared" si="0"/>
        <v>4.4861187695252956E-2</v>
      </c>
      <c r="E18" s="24">
        <f>SUM($C$18*F18)</f>
        <v>0</v>
      </c>
      <c r="F18" s="30"/>
      <c r="G18" s="24">
        <f>SUM($C$18*H18)</f>
        <v>0</v>
      </c>
      <c r="H18" s="30"/>
      <c r="I18" s="24">
        <f>SUM($C$18*J18)</f>
        <v>3574.05</v>
      </c>
      <c r="J18" s="30">
        <v>1</v>
      </c>
      <c r="K18" s="37">
        <f t="shared" si="1"/>
        <v>3574.05</v>
      </c>
      <c r="L18" s="38">
        <f t="shared" si="2"/>
        <v>1</v>
      </c>
    </row>
    <row r="19" spans="1:13" x14ac:dyDescent="0.2">
      <c r="A19" s="60">
        <v>12</v>
      </c>
      <c r="B19" s="11" t="str">
        <f>ORCA!B77</f>
        <v>HIDRÁULICO</v>
      </c>
      <c r="C19" s="11">
        <f>ORCA!G83</f>
        <v>2494.04</v>
      </c>
      <c r="D19" s="12">
        <f t="shared" si="0"/>
        <v>3.1304989174597078E-2</v>
      </c>
      <c r="E19" s="24">
        <f>SUM($C$19*F19)</f>
        <v>997.61599999999999</v>
      </c>
      <c r="F19" s="30">
        <v>0.4</v>
      </c>
      <c r="G19" s="24">
        <f>SUM($C$19*H19)</f>
        <v>1496.424</v>
      </c>
      <c r="H19" s="30">
        <v>0.6</v>
      </c>
      <c r="I19" s="24">
        <f>SUM($C$19*J19)</f>
        <v>0</v>
      </c>
      <c r="J19" s="30"/>
      <c r="K19" s="37">
        <f t="shared" si="1"/>
        <v>2494.04</v>
      </c>
      <c r="L19" s="38">
        <f t="shared" si="2"/>
        <v>1</v>
      </c>
    </row>
    <row r="20" spans="1:13" x14ac:dyDescent="0.2">
      <c r="A20" s="60">
        <v>13</v>
      </c>
      <c r="B20" s="11" t="str">
        <f>ORCA!B84</f>
        <v>SANITÁRIO</v>
      </c>
      <c r="C20" s="11">
        <f>ORCA!G91</f>
        <v>3229.28</v>
      </c>
      <c r="D20" s="12">
        <f t="shared" si="0"/>
        <v>4.0533662427925311E-2</v>
      </c>
      <c r="E20" s="24">
        <f>SUM($C$20*F20)</f>
        <v>1291.7120000000002</v>
      </c>
      <c r="F20" s="30">
        <v>0.4</v>
      </c>
      <c r="G20" s="24">
        <f>SUM($C$20*H20)</f>
        <v>1937.568</v>
      </c>
      <c r="H20" s="30">
        <v>0.6</v>
      </c>
      <c r="I20" s="24">
        <f>SUM($C$20*J20)</f>
        <v>0</v>
      </c>
      <c r="J20" s="30"/>
      <c r="K20" s="37">
        <f t="shared" si="1"/>
        <v>3229.28</v>
      </c>
      <c r="L20" s="38">
        <f t="shared" si="2"/>
        <v>1</v>
      </c>
    </row>
    <row r="21" spans="1:13" x14ac:dyDescent="0.2">
      <c r="A21" s="60">
        <v>14</v>
      </c>
      <c r="B21" s="11" t="str">
        <f>ORCA!B92</f>
        <v>SISTEMA DE GÁS</v>
      </c>
      <c r="C21" s="11">
        <f>ORCA!G106</f>
        <v>3146.3699999999994</v>
      </c>
      <c r="D21" s="12">
        <f t="shared" si="0"/>
        <v>3.9492982786674222E-2</v>
      </c>
      <c r="E21" s="24">
        <f>SUM($C$21*F21)</f>
        <v>0</v>
      </c>
      <c r="F21" s="30"/>
      <c r="G21" s="24">
        <f>SUM($C$21*H21)</f>
        <v>0</v>
      </c>
      <c r="H21" s="30"/>
      <c r="I21" s="24">
        <f>SUM($C$21*J21)</f>
        <v>3146.3699999999994</v>
      </c>
      <c r="J21" s="30">
        <v>1</v>
      </c>
      <c r="K21" s="37">
        <f t="shared" si="1"/>
        <v>3146.3699999999994</v>
      </c>
      <c r="L21" s="38">
        <f t="shared" si="2"/>
        <v>1</v>
      </c>
    </row>
    <row r="22" spans="1:13" x14ac:dyDescent="0.2">
      <c r="A22" s="246">
        <v>15</v>
      </c>
      <c r="B22" s="251" t="str">
        <f>ORCA!B107</f>
        <v>LIMPEZA FINAL E ENTREGA DA OBRA</v>
      </c>
      <c r="C22" s="247">
        <f>ORCA!G109</f>
        <v>187.31</v>
      </c>
      <c r="D22" s="12">
        <f t="shared" si="0"/>
        <v>2.3511000313923506E-3</v>
      </c>
      <c r="E22" s="250"/>
      <c r="F22" s="248"/>
      <c r="G22" s="250"/>
      <c r="H22" s="248"/>
      <c r="I22" s="24">
        <f>SUM($C$22*J22)</f>
        <v>187.31</v>
      </c>
      <c r="J22" s="248">
        <v>1</v>
      </c>
      <c r="K22" s="37">
        <f t="shared" si="1"/>
        <v>187.31</v>
      </c>
      <c r="L22" s="249">
        <f t="shared" si="2"/>
        <v>1</v>
      </c>
    </row>
    <row r="23" spans="1:13" s="6" customFormat="1" ht="14.25" x14ac:dyDescent="0.2">
      <c r="A23" s="61"/>
      <c r="B23" s="75" t="s">
        <v>31</v>
      </c>
      <c r="C23" s="103">
        <f>SUM(C8:C22)</f>
        <v>79669.09</v>
      </c>
      <c r="D23" s="104">
        <f>SUM(D8:D22)</f>
        <v>1</v>
      </c>
      <c r="E23" s="62"/>
      <c r="F23" s="63"/>
      <c r="G23" s="62"/>
      <c r="H23" s="63"/>
      <c r="I23" s="62"/>
      <c r="J23" s="63"/>
      <c r="K23" s="64"/>
      <c r="L23" s="63"/>
      <c r="M23" s="51"/>
    </row>
    <row r="24" spans="1:13" s="6" customFormat="1" x14ac:dyDescent="0.2">
      <c r="A24" s="7"/>
      <c r="B24" s="4" t="s">
        <v>29</v>
      </c>
      <c r="C24" s="54"/>
      <c r="D24" s="54"/>
      <c r="E24" s="28">
        <f>SUM(E8:E22)</f>
        <v>29120.947999999997</v>
      </c>
      <c r="F24" s="229">
        <f>SUM(E24*100%/$C$23)</f>
        <v>0.36552379348126102</v>
      </c>
      <c r="G24" s="28">
        <f>SUM(G8:G22)</f>
        <v>35404.947</v>
      </c>
      <c r="H24" s="229">
        <f>SUM(G24*100%/$C$23)</f>
        <v>0.44440004272673383</v>
      </c>
      <c r="I24" s="28">
        <f>SUM(I8:I22)</f>
        <v>15143.194999999998</v>
      </c>
      <c r="J24" s="229">
        <f>SUM(I24*100%/$C$23)</f>
        <v>0.19007616379200515</v>
      </c>
      <c r="K24" s="148">
        <f>SUM(K8:K22)</f>
        <v>79669.09</v>
      </c>
      <c r="L24" s="31">
        <f>SUM(K24*100%/$C$23)</f>
        <v>1</v>
      </c>
      <c r="M24" s="51"/>
    </row>
    <row r="25" spans="1:13" s="6" customFormat="1" x14ac:dyDescent="0.2">
      <c r="A25" s="7"/>
      <c r="B25" s="4" t="s">
        <v>30</v>
      </c>
      <c r="C25" s="3"/>
      <c r="D25" s="5"/>
      <c r="E25" s="52">
        <f>SUM(E24)</f>
        <v>29120.947999999997</v>
      </c>
      <c r="F25" s="229">
        <f>SUM(F24)</f>
        <v>0.36552379348126102</v>
      </c>
      <c r="G25" s="52">
        <f t="shared" ref="G25:J25" si="3">SUM(E25+G24)</f>
        <v>64525.894999999997</v>
      </c>
      <c r="H25" s="229">
        <f>SUM(F25+H24)</f>
        <v>0.8099238362079948</v>
      </c>
      <c r="I25" s="52">
        <f t="shared" si="3"/>
        <v>79669.09</v>
      </c>
      <c r="J25" s="31">
        <f t="shared" si="3"/>
        <v>1</v>
      </c>
      <c r="K25" s="149"/>
      <c r="L25" s="53"/>
      <c r="M25" s="51"/>
    </row>
    <row r="26" spans="1:13" x14ac:dyDescent="0.2">
      <c r="D26" s="25"/>
      <c r="E26" s="15"/>
      <c r="F26" s="32"/>
      <c r="G26" s="15"/>
      <c r="H26" s="32"/>
      <c r="I26" s="23"/>
      <c r="J26" s="36"/>
      <c r="K26" s="39"/>
      <c r="L26" s="39"/>
    </row>
    <row r="27" spans="1:13" x14ac:dyDescent="0.2">
      <c r="D27" s="25"/>
      <c r="E27" s="22"/>
      <c r="F27" s="57"/>
      <c r="G27" s="22"/>
      <c r="H27" s="57"/>
      <c r="I27" s="26"/>
      <c r="J27" s="56"/>
      <c r="K27" s="39"/>
      <c r="L27" s="39"/>
    </row>
    <row r="28" spans="1:13" x14ac:dyDescent="0.2">
      <c r="D28" s="27"/>
      <c r="E28" s="15"/>
      <c r="F28" s="32"/>
      <c r="G28" s="15"/>
      <c r="H28" s="32"/>
      <c r="I28" s="15"/>
      <c r="J28" s="32"/>
      <c r="K28" s="39"/>
      <c r="L28" s="39"/>
    </row>
    <row r="29" spans="1:13" x14ac:dyDescent="0.2">
      <c r="D29" s="25"/>
      <c r="E29" s="22"/>
      <c r="F29" s="57"/>
      <c r="G29" s="22"/>
      <c r="H29" s="57"/>
      <c r="I29" s="22"/>
      <c r="J29" s="57"/>
      <c r="K29" s="39"/>
      <c r="L29" s="39"/>
    </row>
    <row r="30" spans="1:13" x14ac:dyDescent="0.2">
      <c r="D30" s="25"/>
      <c r="E30" s="15"/>
      <c r="F30" s="32"/>
      <c r="G30" s="15"/>
      <c r="H30" s="32"/>
      <c r="I30" s="15"/>
      <c r="J30" s="32"/>
      <c r="K30" s="39"/>
      <c r="L30" s="39"/>
    </row>
    <row r="31" spans="1:13" x14ac:dyDescent="0.2">
      <c r="D31" s="25"/>
      <c r="E31" s="22"/>
      <c r="F31" s="57"/>
      <c r="G31" s="22"/>
      <c r="H31" s="57"/>
      <c r="I31" s="22"/>
      <c r="J31" s="57"/>
      <c r="K31" s="39"/>
      <c r="L31" s="39"/>
    </row>
    <row r="32" spans="1:13" x14ac:dyDescent="0.2">
      <c r="D32" s="25"/>
      <c r="E32" s="15"/>
      <c r="F32" s="32"/>
      <c r="G32" s="15"/>
      <c r="H32" s="32"/>
      <c r="I32" s="15"/>
      <c r="J32" s="32"/>
      <c r="K32" s="39"/>
      <c r="L32" s="39"/>
    </row>
    <row r="33" spans="4:12" x14ac:dyDescent="0.2">
      <c r="D33" s="25"/>
      <c r="E33" s="22"/>
      <c r="F33" s="57"/>
      <c r="G33" s="22"/>
      <c r="H33" s="57"/>
      <c r="I33" s="22"/>
      <c r="J33" s="57"/>
      <c r="K33" s="39"/>
      <c r="L33" s="39"/>
    </row>
    <row r="34" spans="4:12" x14ac:dyDescent="0.2">
      <c r="D34" s="25"/>
      <c r="E34" s="16"/>
      <c r="F34" s="36"/>
      <c r="G34" s="16"/>
      <c r="H34" s="36"/>
      <c r="I34" s="16"/>
      <c r="J34" s="36"/>
      <c r="K34" s="39"/>
      <c r="L34" s="39"/>
    </row>
    <row r="35" spans="4:12" x14ac:dyDescent="0.2">
      <c r="D35" s="25"/>
      <c r="E35" s="15"/>
      <c r="F35" s="32"/>
      <c r="G35" s="15"/>
      <c r="H35" s="32"/>
      <c r="I35" s="15"/>
      <c r="J35" s="32"/>
      <c r="K35" s="39"/>
      <c r="L35" s="39"/>
    </row>
    <row r="36" spans="4:12" x14ac:dyDescent="0.2">
      <c r="D36" s="25"/>
      <c r="E36" s="17"/>
      <c r="F36" s="32"/>
      <c r="G36" s="17"/>
      <c r="H36" s="32"/>
      <c r="I36" s="17"/>
      <c r="J36" s="32"/>
      <c r="K36" s="39"/>
      <c r="L36" s="39"/>
    </row>
    <row r="37" spans="4:12" x14ac:dyDescent="0.2">
      <c r="D37" s="25"/>
      <c r="E37" s="15"/>
      <c r="F37" s="32"/>
      <c r="G37" s="15"/>
      <c r="H37" s="32"/>
      <c r="I37" s="15"/>
      <c r="J37" s="32"/>
      <c r="K37" s="39"/>
      <c r="L37" s="39"/>
    </row>
    <row r="38" spans="4:12" x14ac:dyDescent="0.2">
      <c r="D38" s="25"/>
      <c r="E38" s="16"/>
      <c r="F38" s="36"/>
      <c r="G38" s="16"/>
      <c r="H38" s="36"/>
      <c r="I38" s="16"/>
      <c r="J38" s="36"/>
      <c r="K38" s="39"/>
      <c r="L38" s="39"/>
    </row>
    <row r="39" spans="4:12" x14ac:dyDescent="0.2">
      <c r="D39" s="25"/>
      <c r="E39" s="15"/>
      <c r="F39" s="32"/>
      <c r="G39" s="15"/>
      <c r="H39" s="32"/>
      <c r="I39" s="15"/>
      <c r="J39" s="32"/>
      <c r="K39" s="39"/>
      <c r="L39" s="39"/>
    </row>
    <row r="40" spans="4:12" x14ac:dyDescent="0.2">
      <c r="D40" s="25"/>
      <c r="E40" s="25"/>
      <c r="F40" s="33"/>
      <c r="G40" s="25"/>
      <c r="H40" s="33"/>
      <c r="I40" s="18"/>
      <c r="J40" s="33"/>
      <c r="K40" s="39"/>
      <c r="L40" s="39"/>
    </row>
    <row r="41" spans="4:12" x14ac:dyDescent="0.2">
      <c r="D41" s="25"/>
      <c r="E41" s="25"/>
      <c r="F41" s="33"/>
      <c r="G41" s="25"/>
      <c r="H41" s="33"/>
      <c r="I41" s="18"/>
      <c r="J41" s="33"/>
      <c r="K41" s="39"/>
      <c r="L41" s="39"/>
    </row>
    <row r="42" spans="4:12" x14ac:dyDescent="0.2">
      <c r="D42" s="25"/>
      <c r="E42" s="25"/>
      <c r="F42" s="33"/>
      <c r="G42" s="25"/>
      <c r="H42" s="33"/>
      <c r="I42" s="18"/>
      <c r="J42" s="33"/>
      <c r="K42" s="18"/>
      <c r="L42" s="18"/>
    </row>
    <row r="43" spans="4:12" x14ac:dyDescent="0.2">
      <c r="D43" s="25"/>
      <c r="E43" s="25"/>
      <c r="F43" s="33"/>
      <c r="G43" s="25"/>
      <c r="H43" s="33"/>
      <c r="I43" s="18"/>
      <c r="J43" s="33"/>
      <c r="K43" s="18"/>
      <c r="L43" s="18"/>
    </row>
    <row r="44" spans="4:12" x14ac:dyDescent="0.2">
      <c r="D44" s="25"/>
      <c r="E44" s="25"/>
      <c r="F44" s="33"/>
      <c r="G44" s="25"/>
      <c r="H44" s="33"/>
      <c r="I44" s="18"/>
      <c r="J44" s="33"/>
      <c r="K44" s="18"/>
      <c r="L44" s="18"/>
    </row>
    <row r="45" spans="4:12" x14ac:dyDescent="0.2">
      <c r="D45" s="10"/>
      <c r="E45" s="10"/>
      <c r="G45" s="10"/>
    </row>
    <row r="46" spans="4:12" x14ac:dyDescent="0.2">
      <c r="D46" s="10"/>
      <c r="E46" s="10"/>
      <c r="G46" s="10"/>
    </row>
    <row r="47" spans="4:12" x14ac:dyDescent="0.2">
      <c r="D47" s="10"/>
      <c r="E47" s="10"/>
      <c r="G47" s="10"/>
    </row>
    <row r="48" spans="4:12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</sheetData>
  <mergeCells count="7">
    <mergeCell ref="A3:L3"/>
    <mergeCell ref="E6:F6"/>
    <mergeCell ref="G6:H6"/>
    <mergeCell ref="I6:J6"/>
    <mergeCell ref="A6:A7"/>
    <mergeCell ref="B6:B7"/>
    <mergeCell ref="D6:D7"/>
  </mergeCells>
  <phoneticPr fontId="0" type="noConversion"/>
  <pageMargins left="0.51181102362204722" right="0.47244094488188981" top="1.259842519685039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2015-06-25T15:09:12Z</cp:lastPrinted>
  <dcterms:created xsi:type="dcterms:W3CDTF">2001-12-06T19:05:24Z</dcterms:created>
  <dcterms:modified xsi:type="dcterms:W3CDTF">2015-06-25T15:17:39Z</dcterms:modified>
</cp:coreProperties>
</file>