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15" windowWidth="12120" windowHeight="8640" tabRatio="303" activeTab="0"/>
  </bookViews>
  <sheets>
    <sheet name="ORCA" sheetId="1" r:id="rId1"/>
    <sheet name="CFF" sheetId="2" r:id="rId2"/>
  </sheets>
  <definedNames>
    <definedName name="_xlnm.Print_Area" localSheetId="0">'ORCA'!$A$1:$G$217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<sst xmlns="http://schemas.openxmlformats.org/spreadsheetml/2006/main" count="697" uniqueCount="486">
  <si>
    <t>ITEM</t>
  </si>
  <si>
    <t>1.2</t>
  </si>
  <si>
    <t>1.3</t>
  </si>
  <si>
    <t>1.4</t>
  </si>
  <si>
    <t>m²</t>
  </si>
  <si>
    <t>1.5</t>
  </si>
  <si>
    <t>INFRA-ESTRUTURA</t>
  </si>
  <si>
    <t>m³</t>
  </si>
  <si>
    <t>SUPRA-ESTRUTURA</t>
  </si>
  <si>
    <t>IMPERMEABILIZAÇÕES</t>
  </si>
  <si>
    <t>ESQUADRIAS</t>
  </si>
  <si>
    <t>Un</t>
  </si>
  <si>
    <t>COBERTURA E PROTEÇÕES</t>
  </si>
  <si>
    <t>PINTURA</t>
  </si>
  <si>
    <t>m</t>
  </si>
  <si>
    <t>JOELHO DE PVC 90 = 100 MM</t>
  </si>
  <si>
    <t>Pç</t>
  </si>
  <si>
    <t>LIMPEZA FINAL E ENTREGA DA OBRA</t>
  </si>
  <si>
    <t>TOTAL</t>
  </si>
  <si>
    <t>MOVIMENTO EM TERRA</t>
  </si>
  <si>
    <t>pç</t>
  </si>
  <si>
    <t>DISCRIMINAÇÃO DOS SERVIÇOS</t>
  </si>
  <si>
    <t>UNID</t>
  </si>
  <si>
    <t>QUANT</t>
  </si>
  <si>
    <t xml:space="preserve">PROJETO : </t>
  </si>
  <si>
    <t>LOCAL: :</t>
  </si>
  <si>
    <t>PLACA DE OBRA</t>
  </si>
  <si>
    <t>2.1</t>
  </si>
  <si>
    <t>4.1</t>
  </si>
  <si>
    <t>4.2</t>
  </si>
  <si>
    <t>5.1</t>
  </si>
  <si>
    <t>7.1</t>
  </si>
  <si>
    <t>7.2</t>
  </si>
  <si>
    <t>9.1</t>
  </si>
  <si>
    <t>10.1</t>
  </si>
  <si>
    <t>10.2</t>
  </si>
  <si>
    <t>11.1</t>
  </si>
  <si>
    <t>11.2</t>
  </si>
  <si>
    <t>SERVIÇOS INICIAIS</t>
  </si>
  <si>
    <t xml:space="preserve">   REDE DE ÁGUA FRIA</t>
  </si>
  <si>
    <t>un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</si>
  <si>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</si>
  <si>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</si>
  <si>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</si>
  <si>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</si>
  <si>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</si>
  <si>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</si>
  <si>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90 DIAS</t>
  </si>
  <si>
    <t>120 DIAS</t>
  </si>
  <si>
    <t>R$</t>
  </si>
  <si>
    <t>%</t>
  </si>
  <si>
    <t>% PARCIAL</t>
  </si>
  <si>
    <t>VALOR ACUM. PARCIAL</t>
  </si>
  <si>
    <t>VALOR ACUM. GLOBAL</t>
  </si>
  <si>
    <t>REVESTIMENTOS</t>
  </si>
  <si>
    <t>VALOR TOTAL</t>
  </si>
  <si>
    <t>VALOR</t>
  </si>
  <si>
    <t>BARRACÃO PROVISÓRIO PARA DEPÓSITO DE MATERIAIS, ESCRITÓRIO E REFEITÓRIO</t>
  </si>
  <si>
    <t>Vb</t>
  </si>
  <si>
    <t>4.3</t>
  </si>
  <si>
    <t>6.1</t>
  </si>
  <si>
    <t>11.3</t>
  </si>
  <si>
    <t>15.2</t>
  </si>
  <si>
    <t>15.1</t>
  </si>
  <si>
    <t>15.3</t>
  </si>
  <si>
    <t>mt</t>
  </si>
  <si>
    <t xml:space="preserve">MANGUEIRA CORRUGADA 3/4" </t>
  </si>
  <si>
    <t>12.1</t>
  </si>
  <si>
    <t>12.2</t>
  </si>
  <si>
    <t>12.5</t>
  </si>
  <si>
    <t>14.1</t>
  </si>
  <si>
    <t>14.2</t>
  </si>
  <si>
    <t>14.3</t>
  </si>
  <si>
    <t>14.4</t>
  </si>
  <si>
    <t xml:space="preserve">   TUBULAÇÃO SANITÁRIA</t>
  </si>
  <si>
    <t>EQUIPAMENTOS E APARELHOS</t>
  </si>
  <si>
    <t>13.1</t>
  </si>
  <si>
    <t>13.2</t>
  </si>
  <si>
    <t>1.1</t>
  </si>
  <si>
    <t>16.1</t>
  </si>
  <si>
    <t xml:space="preserve">INSTALAÇÕES HIDROSANITÁRIAS </t>
  </si>
  <si>
    <t>ml</t>
  </si>
  <si>
    <t>TUBO PVC P/DESCIDA DE AP - 100 MM</t>
  </si>
  <si>
    <t>PREVENTIVO CONTRA INCÊNDIO</t>
  </si>
  <si>
    <t>LOCAÇÃO DA OBRA</t>
  </si>
  <si>
    <t>ESCAVAÇÃO MANUAL PROF. ATÉ 2M</t>
  </si>
  <si>
    <t>PAREDES E PAINÉIS</t>
  </si>
  <si>
    <t>FIO RÍGIDO 2,5 mm2</t>
  </si>
  <si>
    <t>EXTINTOR PÓ QUÍMICO SECO 4kg</t>
  </si>
  <si>
    <t>PLACA "SAÍDA"  DE EMERGÊNCIA ALIMENTAÇÃO - AUTÔNOMO</t>
  </si>
  <si>
    <t>LIMPEZA DA OBRA COM REMOÇÃO DE ENTULHOS (Interna e Externamente)</t>
  </si>
  <si>
    <t>TOTAL DA ETAPA</t>
  </si>
  <si>
    <t>TOTAL GERAL</t>
  </si>
  <si>
    <t>1º MÊS</t>
  </si>
  <si>
    <t>2º MÊS</t>
  </si>
  <si>
    <t>3º MÊS</t>
  </si>
  <si>
    <t>4º MÊS</t>
  </si>
  <si>
    <t>ORÇAMENTO</t>
  </si>
  <si>
    <t>3.1</t>
  </si>
  <si>
    <t>14.5</t>
  </si>
  <si>
    <t>FIO RÍGIDO 4,0 mm2</t>
  </si>
  <si>
    <t>14.6</t>
  </si>
  <si>
    <t>DRENAGEM PLUVIAL</t>
  </si>
  <si>
    <t xml:space="preserve">HASTE COBRE NÚ 5/8" </t>
  </si>
  <si>
    <t>7.4</t>
  </si>
  <si>
    <t>9.2</t>
  </si>
  <si>
    <t>10.3</t>
  </si>
  <si>
    <t>11.5</t>
  </si>
  <si>
    <t>3.2</t>
  </si>
  <si>
    <t>3.3</t>
  </si>
  <si>
    <t>7.5</t>
  </si>
  <si>
    <t>11.6</t>
  </si>
  <si>
    <t>11.7</t>
  </si>
  <si>
    <t>14.8</t>
  </si>
  <si>
    <t>14.9</t>
  </si>
  <si>
    <t>Obs.: Área Medida em Projeção Horizontal</t>
  </si>
  <si>
    <t>CAIXA SIFONADA</t>
  </si>
  <si>
    <t>PREÇO (CUSTO+BDI)</t>
  </si>
  <si>
    <t>11.8</t>
  </si>
  <si>
    <t>SECRETARIA DE PLANEJAMENTO, TRÂNSITO E MEIO AMBIENTE</t>
  </si>
  <si>
    <t>4.4</t>
  </si>
  <si>
    <t>PINTURA NOS TETOS EM ACRILICO FOSCO NA COR BRANCA, CONFORME MEMORIAL DESCRITIVO E PROJETO ARQUITETÔNICO (2 demão)</t>
  </si>
  <si>
    <t>8.2</t>
  </si>
  <si>
    <t>8.3</t>
  </si>
  <si>
    <t>2.2</t>
  </si>
  <si>
    <t>12.6</t>
  </si>
  <si>
    <t>CAIXA DE AREIA 60x60 EM CONCRETO COM TAMPA</t>
  </si>
  <si>
    <t>ARANDELA COM LÂMPADA INCANDESCENTE 100W - COM BASE DE ALUMÍNIO NA COR CROMADA E COM VIDRO JATEADO (Internas)</t>
  </si>
  <si>
    <t>PREÇO UNIT.MAT</t>
  </si>
  <si>
    <t>DESPESAS INICIAIS</t>
  </si>
  <si>
    <t>LASTRO DE BRITA (BASE DAS VIGAS E BLOCOS)</t>
  </si>
  <si>
    <t>BLOCOS EM CONCRETO ARMADO Fck=25 MPa</t>
  </si>
  <si>
    <t xml:space="preserve">VIGAS DE BALDRAME EM CONCRETO ARMADO Fck=25 MPa </t>
  </si>
  <si>
    <t xml:space="preserve">VIGAS EM CONCRETO ARMADO  Fck=25MPa </t>
  </si>
  <si>
    <t xml:space="preserve">PILARES DE CONCRETO ARMADO Fck=25 MPa </t>
  </si>
  <si>
    <t>PONTOS P/LIGAR ESGOTO DOS VASOS SANITÁRIOS, LAVATÓRIOS, PIAS, RALOS NO SISTEMA DE FOSSA E FILTRO (acessórios, tubos e conexões)</t>
  </si>
  <si>
    <t>TUBO EM CONCRETO DIAM. 200mm (Drenagem Pluvial, incluindo, escavação, aterro, fornecimento/colocação)</t>
  </si>
  <si>
    <t>DISJUNTOR TRIFÁSICO 15A</t>
  </si>
  <si>
    <t>FUNDO PREPARADOR NAS PAREDES INTERNAS E EXTERNAS, REBOCADAS CONFORME MEMORIAL DESCRITIVO E PROJETO ARQUITETÔNICO (1 demão)</t>
  </si>
  <si>
    <t>PINTURA  NAS PAREDES INTERNAS E EXTERNAS EM ACRÍLICO SEMI-BRILHO NAS CORES CONFORME MEMORIAL DESCRITIVO E PROJETO ARQUITETÔNICO (2 demão)</t>
  </si>
  <si>
    <t>FUNDO PREPARADOR NOS TETOS REBOCADOS CONFORME MEMORIAL DESCRITIVO E PROJETO ARQUITETÔNICO (1 demão)</t>
  </si>
  <si>
    <t>3.4</t>
  </si>
  <si>
    <t>INSTALAÇÕES PROVISÓRIAS DE ÁGUA, SANITÁRIA E ENERGIA</t>
  </si>
  <si>
    <t>Obs.: O concreto armado é completo, e  inclui  escoramentos, pregos, armaduras, formas, espaçadores, lançamento, vibração,cura, desforma Fck = 25 Mpa, as vigas deverão ser com forma resinada</t>
  </si>
  <si>
    <t>Obs.: O concreto armado é completo, e  inclui  escoramentos, pregos, armaduras, formas, espaçadores, lançamento, vibração,cura, desforma Fck = 25 Mpa, as vigas e pilares deverão ser com forma resinada</t>
  </si>
  <si>
    <t>ILUMINAÇÃO EMERGÊNCIA TIPO LED1x9W</t>
  </si>
  <si>
    <t>REATERRO DAS FUNDAÇÕES</t>
  </si>
  <si>
    <t>IMPERMEABILIZAÇÃO COM MANTA ASFÁLTICA DE VIGAS DE BALDRAME</t>
  </si>
  <si>
    <t>C10.04.10.10.005</t>
  </si>
  <si>
    <t>C10.08.05.20.001</t>
  </si>
  <si>
    <t>C10.24.05.05.005</t>
  </si>
  <si>
    <t>C10.24.20.04.005</t>
  </si>
  <si>
    <t>C10.24.20.20.010</t>
  </si>
  <si>
    <t>C35.25.30.10.005</t>
  </si>
  <si>
    <t>C10.24.20.24.010</t>
  </si>
  <si>
    <t xml:space="preserve">PONTOS DE ÁGUA PARA INSTALAÇÃO DE VASOS SANITÁRIOS/LAVATÓRIOS/MICTÓRIOS </t>
  </si>
  <si>
    <t>C35.25.35.15.005</t>
  </si>
  <si>
    <t>C16.50.05.091.030</t>
  </si>
  <si>
    <t>I16.10.05.05.0425</t>
  </si>
  <si>
    <t>C16.50.05.091.007</t>
  </si>
  <si>
    <t>C21.05.05.05.0317</t>
  </si>
  <si>
    <t>C21.15.66.33.006</t>
  </si>
  <si>
    <t>C21.15.88.20.019</t>
  </si>
  <si>
    <t>I21.05.05.30.0230</t>
  </si>
  <si>
    <t>C21.15.10.75.025</t>
  </si>
  <si>
    <t>C21.15.10.75.030</t>
  </si>
  <si>
    <t>16.2</t>
  </si>
  <si>
    <t>16.3</t>
  </si>
  <si>
    <t>16.4</t>
  </si>
  <si>
    <t>16.6</t>
  </si>
  <si>
    <t>C21.05.26.05.005</t>
  </si>
  <si>
    <t>C16.35.05.35.010</t>
  </si>
  <si>
    <t>I21.05.15.05.0092</t>
  </si>
  <si>
    <t>17.1</t>
  </si>
  <si>
    <t>13.3</t>
  </si>
  <si>
    <t>I05.55.05.10.015</t>
  </si>
  <si>
    <t xml:space="preserve"> C10.60.02.05.005 </t>
  </si>
  <si>
    <t>C10.56.15.05.040</t>
  </si>
  <si>
    <t>I16.10.05.05.0145</t>
  </si>
  <si>
    <t>C16.50.05.016.005</t>
  </si>
  <si>
    <t>C16.50.05.013.005</t>
  </si>
  <si>
    <t>13.4</t>
  </si>
  <si>
    <t>preço real</t>
  </si>
  <si>
    <t>C10.36.24.05.007</t>
  </si>
  <si>
    <t>C10.64.15.20.005</t>
  </si>
  <si>
    <t>C35.25.30.35.005</t>
  </si>
  <si>
    <t>4.5</t>
  </si>
  <si>
    <t>4.6</t>
  </si>
  <si>
    <t>7.3</t>
  </si>
  <si>
    <t>7.6</t>
  </si>
  <si>
    <t>7.7</t>
  </si>
  <si>
    <t>7.8</t>
  </si>
  <si>
    <t>7.9</t>
  </si>
  <si>
    <t>7.10</t>
  </si>
  <si>
    <t xml:space="preserve">CAIXA 6 DISJUNTORES/BARR SOBREPOR </t>
  </si>
  <si>
    <t>DISJUNTOR TRIFÁSICO 30A</t>
  </si>
  <si>
    <t>C21.15.40.40.030</t>
  </si>
  <si>
    <t>C21.15.40.45.005</t>
  </si>
  <si>
    <t>16.5</t>
  </si>
  <si>
    <t>17.2</t>
  </si>
  <si>
    <t>17.3</t>
  </si>
  <si>
    <t>17.4</t>
  </si>
  <si>
    <t>17.5</t>
  </si>
  <si>
    <t>18.1</t>
  </si>
  <si>
    <t>SISTEMA DE PROTEÇÃO A DESCARGAS ATMOSFÉRICAS</t>
  </si>
  <si>
    <t>CABO DE COBRE NU 50MM²</t>
  </si>
  <si>
    <t>CAIXA DE INSPEÇÃO PARA ATERRAMENTO 30X30X40 CM</t>
  </si>
  <si>
    <t>HASTE DE TERRA 5/8" X 2,4 mt</t>
  </si>
  <si>
    <t>CABO DE COBRE NU 35MM²</t>
  </si>
  <si>
    <t>TERMINAL COM TAMPA PARA CABO 35MM²</t>
  </si>
  <si>
    <t>PARAFUSO ANTOATARRACHANTE INOX CABEÇA PANELA 4,8 X 38MM</t>
  </si>
  <si>
    <t>BUCHAS DE NYLON S8</t>
  </si>
  <si>
    <t>TERMINAL AÉREO 50CM</t>
  </si>
  <si>
    <t>MÃO DE OBRA INSTALAÇÃO DE PARA-RAIO</t>
  </si>
  <si>
    <t>vb</t>
  </si>
  <si>
    <t>ELETRODUTO DE PVC, Ø 2" X 3m</t>
  </si>
  <si>
    <t>17.6</t>
  </si>
  <si>
    <t>17.8</t>
  </si>
  <si>
    <t>17.9</t>
  </si>
  <si>
    <t>17.10</t>
  </si>
  <si>
    <t>17.11</t>
  </si>
  <si>
    <t>17.12</t>
  </si>
  <si>
    <t>17.13</t>
  </si>
  <si>
    <t>19.1</t>
  </si>
  <si>
    <t>TUBO DE AÇO GALVANIZADO COM COSTURA 2.1/2" (65MM), INCLUSIVE CONEXOES FORNECIMENTO E INSTALACAO</t>
  </si>
  <si>
    <t>73805/001</t>
  </si>
  <si>
    <t>SISTEMA DE FOSSA E FILTRO EM BLOCO DE CONCRETO CONFORME NBR 7229/93 E NBR 13.969/97 (CONFORME PROJETO)</t>
  </si>
  <si>
    <t>11.9</t>
  </si>
  <si>
    <t>C16.50.05.080.005 + C16.50.05.085.005</t>
  </si>
  <si>
    <t>CONSTRUÇÃO DA ESCOLA MUNICIPAL SÃO ROQUE BAIRRO SÃO ROQUE</t>
  </si>
  <si>
    <t>RUA RODOVIA RALF KNAESEL - BAIRRO SÃO ROQUE - TIMBÓ/SC</t>
  </si>
  <si>
    <t>1.6</t>
  </si>
  <si>
    <t xml:space="preserve">TAPUME EM CHAPA DE COMPENSADO - esp.=12mm e altura 2,20m C/ PINTURA A CAL TODO </t>
  </si>
  <si>
    <t>LAJE MACIÇA EM CONCRETO ARMADO Fck=25Mpa  , ESP. 10CM</t>
  </si>
  <si>
    <t>LAJE DE FORRO PRÉ-MOLDADA COM MALHA DE AÇO E AÇO NEGATIVO (conforme espec. fabricante) COM CAPEAMENTO DE 4cm DE ESPESSURA</t>
  </si>
  <si>
    <t>C35.25.35.15.030</t>
  </si>
  <si>
    <t>ALVENARIA DE TIJOLOS 6 FUROS PARA REBOCO 02 LADOS (10x14x29cm) A CHATO</t>
  </si>
  <si>
    <t>C10.32.05.20.010</t>
  </si>
  <si>
    <t>J03 (2,50X0,60) - JANELA EM ALUMINIO BASCULANTE</t>
  </si>
  <si>
    <t>J04 (2,00X0,60) - JANELA EM ALUMINIO BASCULANTE</t>
  </si>
  <si>
    <t>J05 (1,00X0,60) - JANELA EM ALUMINIO BASCULANTE</t>
  </si>
  <si>
    <t>C10.64.15.20.006</t>
  </si>
  <si>
    <t>P01 (0,9X2,55) - PORTA DE MADEIRA EXTERNA - EIXO VERTICAL</t>
  </si>
  <si>
    <t>I10.40.60.10.005</t>
  </si>
  <si>
    <t>P02 (1,80X2,10) - PORTA DE MADEIRA EXTERNA 2 FOLHAS - EIXO VERTICAL</t>
  </si>
  <si>
    <t>P03 (0,9X2,10) - PORTA DE MADEIRA EXTERNA - EIXO VERTICAL</t>
  </si>
  <si>
    <t>P04 (0,80X2,10) - PORTA DE MADEIRA - EIXO VERTICAL</t>
  </si>
  <si>
    <t>P05 (0,60X1,90) - PORTA DE ALUMINIO 1 FOLHA - EIXO VERTICAL</t>
  </si>
  <si>
    <t>PLACA PRÉ-FABRICADA EM GRANITO ESP. 3cm</t>
  </si>
  <si>
    <t>C10.32.20.10.010</t>
  </si>
  <si>
    <t>C16.10.05.68.015</t>
  </si>
  <si>
    <t>REGISTRO DE GAVETA BRUTO METÁLICO (25 mm)</t>
  </si>
  <si>
    <t>REGISTRO DE GAVETA BRUTO METÁLICO (50 mm)</t>
  </si>
  <si>
    <t xml:space="preserve">REGISTRO DE GAVETA COM CANOPLA METÁLICA CROMADA (25 mm)  </t>
  </si>
  <si>
    <t>C16.10.05.66.015</t>
  </si>
  <si>
    <t xml:space="preserve">REGISTRO DE GAVETA COM CANOPLA METÁLICA CROMADA (32 mm)  </t>
  </si>
  <si>
    <t xml:space="preserve">REGISTRO DE GAVETA COM CANOPLA METÁLICA CROMADA (32 mm) - chuveiro  </t>
  </si>
  <si>
    <t xml:space="preserve">REGISTRO DE GAVETA COM CANOPLA METÁLICA CROMADA (40 mm)  </t>
  </si>
  <si>
    <t>C16.05.15.25.010</t>
  </si>
  <si>
    <t>TUBO PVC SOLDÁVEL P/ ÁGUA FRIA PREDIAL (25 mm)</t>
  </si>
  <si>
    <t>TUBO PVC SOLDÁVEL P/ ÁGUA FRIA PREDIAL (32 mm)</t>
  </si>
  <si>
    <t>TUBO PVC SOLDÁVEL P/ ÁGUA FRIA PREDIAL (40 mm)</t>
  </si>
  <si>
    <t>C16.05.15.25.015</t>
  </si>
  <si>
    <t>C16.05.15.25.020</t>
  </si>
  <si>
    <t>TUBO PVC SOLDÁVEL P/ ÁGUA FRIA PREDIAL (50 mm)</t>
  </si>
  <si>
    <t>C16.05.15.25.025</t>
  </si>
  <si>
    <t xml:space="preserve">CAIXA DE INSPEÇÃO EM CONCRETO (DIMENSÕES: 60 x 60 x 80 cm) COM TAMPA EM CONCRETO PRÉ-MOLDADO E ALÇA EM AÇO
</t>
  </si>
  <si>
    <t>TUBOS DE VENTILAÇÃO PVC (50 mm)</t>
  </si>
  <si>
    <t>C16.25.15.15.010</t>
  </si>
  <si>
    <t>TUBO PVC P/ ESG. PREDIAL (40 mm)</t>
  </si>
  <si>
    <t>TUBO PVC P/ ESG. PREDIAL (50 mm)</t>
  </si>
  <si>
    <t>TUBO PVC P/ ESG. PREDIAL (75 mm)</t>
  </si>
  <si>
    <t>TUBO PVC P/ ESG. PREDIAL (100 mm)</t>
  </si>
  <si>
    <t>TUBO PVC P/ ESG. PREDIAL (150 mm)</t>
  </si>
  <si>
    <t>C16.25.15.15.011</t>
  </si>
  <si>
    <t>C16.25.15.15.013</t>
  </si>
  <si>
    <t>C16.25.15.15.014</t>
  </si>
  <si>
    <t>C16.25.15.25.025</t>
  </si>
  <si>
    <t>DRENO AR CONDICIONADO (25 mm)</t>
  </si>
  <si>
    <t>I16.10.05.20.005</t>
  </si>
  <si>
    <t>I16.05.05.05.2525</t>
  </si>
  <si>
    <t>C35.05.05.04.1020</t>
  </si>
  <si>
    <t>VASO SANITÁRIO SIFONADO C/ CAIXA ACOPLADA LOUÇA BRANCA</t>
  </si>
  <si>
    <t>LAVATÓRIOS SUSPENSO (Deficiente Físico) LOUÇA BRANCA</t>
  </si>
  <si>
    <t>MICTÓRIO SUSPENSO INDIVIDUAL LOUÇA BRANCA</t>
  </si>
  <si>
    <t xml:space="preserve">LAVATÓRIO TIPO CUBA DE EMBUTIR LOUÇA BRANCA </t>
  </si>
  <si>
    <t>BARRAS PARA DEFICIENTE FÍSICO 80cm DIAM 2" EM FERRO GALVANIZADO PINTADO COM FUNDO E TINTA ESMALTE SINTÉTICO</t>
  </si>
  <si>
    <t>TORNEIRA DE JARDIM</t>
  </si>
  <si>
    <t>C16.50.05.048.035</t>
  </si>
  <si>
    <t>CHUVEIRO ELÉTRICO 110/220 V</t>
  </si>
  <si>
    <t>I21.05.05.35.1085</t>
  </si>
  <si>
    <t>BANCADA DE GRANITO e=3 cm E LARGURA 0,60 cm</t>
  </si>
  <si>
    <t>C16.50.05.001.005</t>
  </si>
  <si>
    <t>TORNEIRA PRESSMATIC METÁLICA</t>
  </si>
  <si>
    <t>RAMPA DE ACESSIBILIDADE</t>
  </si>
  <si>
    <t>19.2</t>
  </si>
  <si>
    <t>19.3</t>
  </si>
  <si>
    <t>19.4</t>
  </si>
  <si>
    <t>20.1</t>
  </si>
  <si>
    <t>ESCADA EM CONCRETO ARMADO fck=25 Mpa</t>
  </si>
  <si>
    <t>11.4</t>
  </si>
  <si>
    <t>11.10</t>
  </si>
  <si>
    <t>11.11</t>
  </si>
  <si>
    <t>11.12</t>
  </si>
  <si>
    <t>6.2</t>
  </si>
  <si>
    <t>8.1</t>
  </si>
  <si>
    <t>12.3</t>
  </si>
  <si>
    <t>12.4</t>
  </si>
  <si>
    <t>12.7</t>
  </si>
  <si>
    <t>12.8</t>
  </si>
  <si>
    <t>12.9</t>
  </si>
  <si>
    <t>12.10</t>
  </si>
  <si>
    <t>12.11</t>
  </si>
  <si>
    <t>14.7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</si>
  <si>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</si>
  <si>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</si>
  <si>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</si>
  <si>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</si>
  <si>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</si>
  <si>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</si>
  <si>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</si>
  <si>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</si>
  <si>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</si>
  <si>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</si>
  <si>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</si>
  <si>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</si>
  <si>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</si>
  <si>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</si>
  <si>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17.7</t>
  </si>
  <si>
    <t>18.2</t>
  </si>
  <si>
    <t>18.3</t>
  </si>
  <si>
    <t>18.4</t>
  </si>
  <si>
    <t>18.5</t>
  </si>
  <si>
    <t>18.6</t>
  </si>
  <si>
    <t>18.7</t>
  </si>
  <si>
    <t>7.11</t>
  </si>
  <si>
    <t>7.12</t>
  </si>
  <si>
    <t xml:space="preserve">VIGAS EM CONCRETO ARMADO 15x30 Fck=25 MPa </t>
  </si>
  <si>
    <t xml:space="preserve">CINTA EM CONCRETO ARMADO 10x10 Fck=25 MPa </t>
  </si>
  <si>
    <t>LAJE DE PISO PRÉ-MOLDADA COM MALHA DE AÇO E AÇO NEGATIVO (conforme espec. fabricante) COM CAPEAMENTO DE 4cm DE ESPESSURA sobrecarga=500kgf/m²</t>
  </si>
  <si>
    <t>CERÂMICA CARGA PESADA PEI-4, EXTRA,  45x45cm ANTI-DERAPANTE (RAMPA)</t>
  </si>
  <si>
    <t>C10.28.25.05.012</t>
  </si>
  <si>
    <t>LAJE PRÉ-MOLDADA COM MALHA DE AÇO E AÇO NEGATIVO (conforme espec. fabricante) COM CAPEAMENTO DE 4cm DE ESPESSURA</t>
  </si>
  <si>
    <t>SAPATA EM CONCRETO ARMADO 60x60x30CM Fck=25 MPa</t>
  </si>
  <si>
    <t>C10.93.05.05.007</t>
  </si>
  <si>
    <t>P06 (0,80X1,60) - PORTA DE ALUMINIO TIPO VENEZIANA BRANCA</t>
  </si>
  <si>
    <t>Um</t>
  </si>
  <si>
    <t>I10.40.50.15.006</t>
  </si>
  <si>
    <t>8.4</t>
  </si>
  <si>
    <t>C16.40.05.05.015</t>
  </si>
  <si>
    <t>C10.36.15.05.020</t>
  </si>
  <si>
    <t>COBERTURA EM TELHA DE FIBROCIMENTO 8mm COM GANCHOS E MÃO DE OBRA</t>
  </si>
  <si>
    <t>PINGADEIRA DE ALUMÍNIO</t>
  </si>
  <si>
    <t>VERGAS E CONTRA VERGA DE CONCRETO ARMADO C/15cm DE ALT. C/FERRAGEM TRELIÇADA</t>
  </si>
  <si>
    <t>C10.48.05.05.005</t>
  </si>
  <si>
    <t>C10.48.05.15.005</t>
  </si>
  <si>
    <t>C16.10.05.68.025</t>
  </si>
  <si>
    <t>C10.80.10.05.025</t>
  </si>
  <si>
    <t>CHAPISCO EM  PAREDES, LAJES, VIGAS E PILARES, TRAÇO 1:4  Espessura  7mm INTERNA E EXTERNAMENTE, INCLUINDO REQUADROS.</t>
  </si>
  <si>
    <t xml:space="preserve">REBOCO EM PAREDES, LAJE, VIGAS E PILARES, TRAÇO 1:3:8  15mm INTERNA E EXTERNAMENTE </t>
  </si>
  <si>
    <t>CHAPISCO NO TETO, TRAÇO 1:4  Espessura  7mm INTERNA E EXTERNAMENTE, INCLUINDO REQUADROS.</t>
  </si>
  <si>
    <t>REBOCO NO TETO INTERNA E EXTERNAMENTE, TRAÇO 1:3:8  15mm INTERNA E EXTERNAMENTE</t>
  </si>
  <si>
    <t>9.3</t>
  </si>
  <si>
    <t>9.4</t>
  </si>
  <si>
    <t>9.5</t>
  </si>
  <si>
    <t>J01 (2,5X1,55) - JANELA DE CORRER DE ALUMÍNIO ANODIZADO FOSCO. 4 FOLHAS C/ BASCULANTE SUPERIOR</t>
  </si>
  <si>
    <t>C10.64.15.15.005</t>
  </si>
  <si>
    <t>I10.40.50.15.001</t>
  </si>
  <si>
    <t>C10.48.10.05.035</t>
  </si>
  <si>
    <t>CERÂMICA PAREDE PEI-2, 25x40cm BRANCO</t>
  </si>
  <si>
    <t>4.7</t>
  </si>
  <si>
    <t>10.4</t>
  </si>
  <si>
    <t>PISO EM GRANILITE</t>
  </si>
  <si>
    <t>C10.56.45.05.015</t>
  </si>
  <si>
    <t>C10.56.25.05.005</t>
  </si>
  <si>
    <t>10.5</t>
  </si>
  <si>
    <t>10.6</t>
  </si>
  <si>
    <t>RODAPÉ CERÂMICO ALTURA 7cm</t>
  </si>
  <si>
    <t>C10.56.15.10.010</t>
  </si>
  <si>
    <t>C10.56.75.15.030</t>
  </si>
  <si>
    <t>RUFO  DE ALUMÍNIO COM ESPESSURA DE 0,7mm</t>
  </si>
  <si>
    <t>PINGADEIRA EM GRANITO CINZA ANDORINHA COM ACABAMENTO, e= 20mm / largura: 200mm
(espessura: 20mm / largura: 200mm)</t>
  </si>
  <si>
    <t>COLARINHO/PILAR EM CONCRETO ARMADO 20x20CM Fck=25 MPa</t>
  </si>
  <si>
    <t>FURO DE TRADO EM CONCRETO ARMADOH:1,50M D:10,00CM Fck=25 Mpa; 2 FURO/SAPATA</t>
  </si>
  <si>
    <t>ÁREA TOTAL 625,15 m²</t>
  </si>
  <si>
    <t>CORRIMÃO EM AÇO GALVANIZADO COM PINTURA EPOXI - COR A DEFINIR</t>
  </si>
  <si>
    <t>PISO VINÍLICO, 30x30 cm</t>
  </si>
  <si>
    <t>RODAPÉ VINÍLICO ALTURA 7cm</t>
  </si>
  <si>
    <t>14.10</t>
  </si>
  <si>
    <t>11.13</t>
  </si>
  <si>
    <t>CAIXA D'ÁGUA DE 5000L INSTALADA</t>
  </si>
  <si>
    <t>C16.35.05.75.030</t>
  </si>
  <si>
    <t>MOTOBOMBA MONOESTÁGIO TRIFÁSICA DE 3CV, FLANGE, DIÃMETRO SUCÇÃO/RECALQUE 1"</t>
  </si>
  <si>
    <t>I16.20.05.05.0315</t>
  </si>
  <si>
    <t>CALHA DE ALUMÍNIO 0,7 mm</t>
  </si>
  <si>
    <t>GUARDA-CORPO COM SUPORTE E TELA EM AÇO GALVANIZADO COM PINTURA EPOXI - COR A DEFINIR</t>
  </si>
  <si>
    <t>QUADRO DE MEDIÇÃO PADRÃO CELESC</t>
  </si>
  <si>
    <t>FIO EPR 50,0 mm2</t>
  </si>
  <si>
    <t>CONDUTOR DE RAMAL DE LIGAÇÃO CABO MULTIPLEXADO EM ALUMÍNIO 70 MM</t>
  </si>
  <si>
    <t>I21.05.05.15.0709</t>
  </si>
  <si>
    <t>74130/006</t>
  </si>
  <si>
    <t>DISJUNTOR TRIFÁSICO 125A</t>
  </si>
  <si>
    <t>74130/004</t>
  </si>
  <si>
    <t>DISJUNTOR TRIFÁSICO 40A</t>
  </si>
  <si>
    <t>FIO RÍGIDO 10,0 mm2</t>
  </si>
  <si>
    <t>C21.15.10.75.040</t>
  </si>
  <si>
    <t>C21.15.43.10.009</t>
  </si>
  <si>
    <t>ELETROCALHA FeGa BARRA DE 300CM DIM. 100X100MM</t>
  </si>
  <si>
    <t>ELETROCALHA FeGa BARRA DE 300CM DIM. 50X50MM</t>
  </si>
  <si>
    <t>C21.15.43.10.004</t>
  </si>
  <si>
    <t>ACIONADOR DE ALARME MANUAL ENDEREÇÁVEL, TIPO "QUEBRE O VIDRO PARA ATUAR", 24VCC COM CAIXA DE SOBREPOR, IP-20, COM LED INDICADOR DE FUNCIONAMENTO, PARAFUSOS, PORCAS, ARRUELAS, BUCHAS, CONECTORES, TERMINAIS, MARCADORES, ETC.</t>
  </si>
  <si>
    <t>C21.40.05.10.005</t>
  </si>
  <si>
    <r>
      <t xml:space="preserve">AVISADOR AUDIO-VISUAL ENDEREÇÁVEL </t>
    </r>
    <r>
      <rPr>
        <b/>
        <sz val="8"/>
        <rFont val="Arial"/>
        <family val="2"/>
      </rPr>
      <t xml:space="preserve">90DB-30CD, 24VCC, IP-20, </t>
    </r>
    <r>
      <rPr>
        <sz val="8"/>
        <rFont val="Arial"/>
        <family val="2"/>
      </rPr>
      <t>COM CAIXA DE SOPREPOR, PARAFUSOS, PORCAS, ARRUELAS, BUCHAS, CONECTORES, TERMINAIS, MARCADORES, ETC.</t>
    </r>
  </si>
  <si>
    <r>
      <t xml:space="preserve">DETECTOR TERMOVELOCIMÉTRICO ENDERECÁVEL, </t>
    </r>
    <r>
      <rPr>
        <b/>
        <sz val="8"/>
        <rFont val="Arial"/>
        <family val="2"/>
      </rPr>
      <t>24 VCC, IP 20.</t>
    </r>
  </si>
  <si>
    <t>C21.40.05.05.010</t>
  </si>
  <si>
    <t>CENTRAL DE ALARME DE INCÊNDIO ENDEREÇÁVEL E AUTOMÁTICA 220VCA/24VCC COM AUTONOMIA DE 2 HORAS EM ALARME, 1 LAÇO E COM POSSIBILIDADE DE AMPLIAÇÃO.</t>
  </si>
  <si>
    <t>C21.40.05.05.005</t>
  </si>
  <si>
    <t>ABRIGO PARA HIDRANTE, 75X45X17CM, COM REGISTRO GLOBO ANGULAR 45º 2.1/2 ", ADAPTADOR STORZ 2.1/2", MANGUEIRA DE INCÊNDIO 30M, REDUÇÃO 2.1/2X1. 1/2" E ESGUICHO EM LATÃO 1.1/2" - FORNECIMENTO E INSTALAÇÃO</t>
  </si>
  <si>
    <t>CONJUNTO DE HIDRANTE DE RECALQUE</t>
  </si>
  <si>
    <t>16.7</t>
  </si>
  <si>
    <t>16.8</t>
  </si>
  <si>
    <t>16.9</t>
  </si>
  <si>
    <t>16.10</t>
  </si>
  <si>
    <t>BARRA DE ALUMINIO RETANGULAR 7/8"X1/8" (BARRA DE 300cm)</t>
  </si>
  <si>
    <t>CABO DE COBRE BLINDADO 0,75MM - LAÇO DE ALARME</t>
  </si>
  <si>
    <t>I21.05.05.15.0115</t>
  </si>
  <si>
    <t>CABO DE COBRE BLINDADO 1,5MM - LAÇO DA SIRENE</t>
  </si>
  <si>
    <t>BRAÇADEIRA COM CUNHA DE APERTO, Ø 1"</t>
  </si>
  <si>
    <t>CONDULETE DIAM. 3/4"</t>
  </si>
  <si>
    <t>SISTEMA DE GÁS</t>
  </si>
  <si>
    <t>I16.05.05.10.4350</t>
  </si>
  <si>
    <t>TUBO DE FERRO GALVANIZADO Ø 3/4" (E CONEXOES)</t>
  </si>
  <si>
    <t>I16.05.05.10.4301</t>
  </si>
  <si>
    <t>CONECTOR ROSQUEAVEL PARA PLTI</t>
  </si>
  <si>
    <t>REGISTRO DE LATÃO Ø 1/2" NPT, PARA MANGUEIRA FLEXIVEL DE AMIANTO</t>
  </si>
  <si>
    <t>VALVULA DE RETENÇÃO E ESFERA</t>
  </si>
  <si>
    <t>PLACA COM A INSCRIÇÃO "CUIDADO CENTRAL DE GÁS". DE FORMA LEGIVEL, COM LETRAS NA COR PRETA A SOBRE FUNDO AMARELO.</t>
  </si>
  <si>
    <t>OBS: TODA TUBULAÇÃO ENTERRADA SERÁ PINTADA COM TINTA "ONDALIT TUBOPRIMER" E  ISOLADA COM FITA "ONDALIT TUBOFITA".</t>
  </si>
  <si>
    <t>OBS: TODA TUBULAÇÃO EXPOSTA, APARENTE DE GÁS SERÁ PINTADA NA COR AMARELA</t>
  </si>
  <si>
    <t>21.1</t>
  </si>
  <si>
    <t>19.5</t>
  </si>
  <si>
    <t>19.6</t>
  </si>
  <si>
    <t>19.7</t>
  </si>
  <si>
    <t>19.8</t>
  </si>
  <si>
    <t>19.9</t>
  </si>
  <si>
    <t>20.2</t>
  </si>
  <si>
    <t>20.3</t>
  </si>
  <si>
    <t>20.4</t>
  </si>
  <si>
    <t>REGISTRO DE FECHO RAPIDO COM 3/4 DE VOLTA</t>
  </si>
  <si>
    <t>MANGUEIRA FLEXÍVEL TRANÇADA EM AÇO</t>
  </si>
  <si>
    <t>16.11</t>
  </si>
  <si>
    <t>16.12</t>
  </si>
  <si>
    <t xml:space="preserve">INSTALAÇÕES  ELÉTRICAS  </t>
  </si>
  <si>
    <t>FIO RÍGIDO 6,0 mm2</t>
  </si>
  <si>
    <t>C21.15.10.75.035</t>
  </si>
  <si>
    <t>DISJUNTOR TRIFÁSICO 10A</t>
  </si>
  <si>
    <t>DISJUNTOR TRIFÁSICO 20A</t>
  </si>
  <si>
    <t>C21.15.40.45.010</t>
  </si>
  <si>
    <t>LUMINÁRIA FLUORESCENTE  DE SOBREPOR 2x40, AUTO-BRILHO, COM ALETAS - COMPLETA</t>
  </si>
  <si>
    <t>TOMADA EMBUTIR 3P C/ ESPELHO</t>
  </si>
  <si>
    <t>INTERRUPTOR SIMPLES 1, 2 e 3 TECLAS</t>
  </si>
  <si>
    <t>15.18</t>
  </si>
  <si>
    <t>15.19</t>
  </si>
  <si>
    <t>15.20</t>
  </si>
  <si>
    <t>15.21</t>
  </si>
  <si>
    <t>15.22</t>
  </si>
  <si>
    <t>15.23</t>
  </si>
  <si>
    <t>CAIXA D'ÁGUA DE 15000L INSTALADA</t>
  </si>
  <si>
    <t>I16.20.05.05.0330</t>
  </si>
  <si>
    <t>5º MÊS</t>
  </si>
  <si>
    <t>6º MÊS</t>
  </si>
  <si>
    <t>7º MÊS</t>
  </si>
  <si>
    <t>150 DIAS</t>
  </si>
  <si>
    <t>180 DIAS</t>
  </si>
  <si>
    <t>210 DIAS</t>
  </si>
  <si>
    <t>PAVIMENTAÇÕES</t>
  </si>
  <si>
    <t>10.7</t>
  </si>
  <si>
    <t>CERÂMICA CARGA PESADA PEI-4, EXTRA,  45x45cm ANTI-DERAPANTE (BANHEIROS e CALÇADA)</t>
  </si>
  <si>
    <t>CALÇADA EM CONCRETO ARMADO Fck= 25 Mpa H= 8cm</t>
  </si>
  <si>
    <t>C10.28.30.10.016</t>
  </si>
  <si>
    <t>5.2</t>
  </si>
  <si>
    <t>C10.28.30.10.017</t>
  </si>
  <si>
    <t>IMPERMEABILIZAÇÃO COM MANTA ASFÁLTICA E PROTEÇÃO MECÂNICA (box nos banheiros)</t>
  </si>
  <si>
    <t>ESTAQUEAMENTO COM ESTACAS DE CONCRETO 18x18 L=14M</t>
  </si>
  <si>
    <t>3.5</t>
  </si>
  <si>
    <t>LUVA METÁLICA P/ ESTACA PRÉ-MOLDADA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</si>
</sst>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_(* #,##0.000_);_(* \(#,##0.000\);_(* &quot;-&quot;??_);_(@_)"/>
    <numFmt numFmtId="175" formatCode="_(* #,##0.0000_);_(* \(#,##0.0000\);_(* &quot;-&quot;??_);_(@_)"/>
    <numFmt numFmtId="176" formatCode="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/>
      <right/>
      <top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7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7" applyFont="1" applyBorder="1" applyAlignment="1">
      <alignment/>
    </xf>
    <xf numFmtId="10" fontId="4" fillId="0" borderId="12" xfId="50" applyNumberFormat="1" applyFont="1" applyBorder="1" applyAlignment="1">
      <alignment horizontal="right"/>
    </xf>
    <xf numFmtId="10" fontId="4" fillId="0" borderId="13" xfId="5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4" xfId="0" applyNumberFormat="1" applyFont="1" applyFill="1" applyBorder="1" applyAlignment="1">
      <alignment horizontal="center"/>
    </xf>
    <xf numFmtId="171" fontId="4" fillId="0" borderId="0" xfId="61" applyFont="1" applyBorder="1" applyAlignment="1">
      <alignment horizontal="center"/>
    </xf>
    <xf numFmtId="171" fontId="4" fillId="0" borderId="0" xfId="61" applyFont="1" applyFill="1" applyBorder="1" applyAlignment="1">
      <alignment/>
    </xf>
    <xf numFmtId="171" fontId="4" fillId="0" borderId="0" xfId="61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7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71" fontId="8" fillId="0" borderId="0" xfId="61" applyFont="1" applyBorder="1" applyAlignment="1">
      <alignment/>
    </xf>
    <xf numFmtId="171" fontId="4" fillId="0" borderId="0" xfId="61" applyFont="1" applyFill="1" applyBorder="1" applyAlignment="1">
      <alignment horizontal="center"/>
    </xf>
    <xf numFmtId="171" fontId="4" fillId="0" borderId="17" xfId="6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8" fillId="0" borderId="0" xfId="61" applyFont="1" applyFill="1" applyBorder="1" applyAlignment="1">
      <alignment/>
    </xf>
    <xf numFmtId="171" fontId="0" fillId="0" borderId="0" xfId="0" applyNumberFormat="1" applyFont="1" applyBorder="1" applyAlignment="1">
      <alignment horizontal="center"/>
    </xf>
    <xf numFmtId="172" fontId="4" fillId="0" borderId="18" xfId="47" applyFont="1" applyBorder="1" applyAlignment="1">
      <alignment/>
    </xf>
    <xf numFmtId="171" fontId="4" fillId="0" borderId="10" xfId="61" applyFont="1" applyBorder="1" applyAlignment="1">
      <alignment horizontal="center"/>
    </xf>
    <xf numFmtId="9" fontId="5" fillId="0" borderId="15" xfId="50" applyFont="1" applyFill="1" applyBorder="1" applyAlignment="1">
      <alignment horizontal="center"/>
    </xf>
    <xf numFmtId="9" fontId="4" fillId="0" borderId="12" xfId="50" applyFont="1" applyBorder="1" applyAlignment="1">
      <alignment horizontal="center"/>
    </xf>
    <xf numFmtId="9" fontId="4" fillId="0" borderId="10" xfId="50" applyFont="1" applyBorder="1" applyAlignment="1">
      <alignment horizontal="center"/>
    </xf>
    <xf numFmtId="9" fontId="4" fillId="0" borderId="0" xfId="50" applyFont="1" applyBorder="1" applyAlignment="1">
      <alignment horizontal="center"/>
    </xf>
    <xf numFmtId="9" fontId="0" fillId="0" borderId="0" xfId="50" applyFont="1" applyBorder="1" applyAlignment="1">
      <alignment horizontal="center"/>
    </xf>
    <xf numFmtId="9" fontId="0" fillId="0" borderId="0" xfId="50" applyFont="1" applyAlignment="1">
      <alignment horizontal="center"/>
    </xf>
    <xf numFmtId="9" fontId="2" fillId="0" borderId="0" xfId="50" applyFont="1" applyAlignment="1">
      <alignment horizontal="center"/>
    </xf>
    <xf numFmtId="9" fontId="4" fillId="0" borderId="0" xfId="50" applyFont="1" applyFill="1" applyBorder="1" applyAlignment="1">
      <alignment horizontal="center"/>
    </xf>
    <xf numFmtId="171" fontId="10" fillId="0" borderId="19" xfId="0" applyNumberFormat="1" applyFont="1" applyBorder="1" applyAlignment="1">
      <alignment/>
    </xf>
    <xf numFmtId="9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21" xfId="47" applyFont="1" applyBorder="1" applyAlignment="1">
      <alignment/>
    </xf>
    <xf numFmtId="172" fontId="4" fillId="0" borderId="22" xfId="47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9" fontId="2" fillId="0" borderId="24" xfId="50" applyFont="1" applyBorder="1" applyAlignment="1">
      <alignment horizontal="center"/>
    </xf>
    <xf numFmtId="0" fontId="0" fillId="0" borderId="25" xfId="0" applyFont="1" applyBorder="1" applyAlignment="1">
      <alignment/>
    </xf>
    <xf numFmtId="172" fontId="3" fillId="0" borderId="22" xfId="47" applyFont="1" applyBorder="1" applyAlignment="1">
      <alignment/>
    </xf>
    <xf numFmtId="0" fontId="11" fillId="0" borderId="0" xfId="0" applyFont="1" applyAlignment="1">
      <alignment/>
    </xf>
    <xf numFmtId="171" fontId="4" fillId="0" borderId="10" xfId="61" applyFont="1" applyBorder="1" applyAlignment="1">
      <alignment/>
    </xf>
    <xf numFmtId="9" fontId="4" fillId="0" borderId="10" xfId="50" applyFont="1" applyBorder="1" applyAlignment="1">
      <alignment/>
    </xf>
    <xf numFmtId="0" fontId="6" fillId="0" borderId="10" xfId="0" applyFont="1" applyBorder="1" applyAlignment="1">
      <alignment/>
    </xf>
    <xf numFmtId="9" fontId="0" fillId="0" borderId="22" xfId="50" applyFont="1" applyBorder="1" applyAlignment="1">
      <alignment horizontal="center"/>
    </xf>
    <xf numFmtId="9" fontId="8" fillId="0" borderId="0" xfId="50" applyFont="1" applyFill="1" applyBorder="1" applyAlignment="1">
      <alignment horizontal="center"/>
    </xf>
    <xf numFmtId="9" fontId="8" fillId="0" borderId="0" xfId="50" applyFont="1" applyBorder="1" applyAlignment="1">
      <alignment horizontal="center"/>
    </xf>
    <xf numFmtId="9" fontId="0" fillId="0" borderId="22" xfId="50" applyFont="1" applyBorder="1" applyAlignment="1">
      <alignment horizontal="center"/>
    </xf>
    <xf numFmtId="9" fontId="2" fillId="0" borderId="22" xfId="50" applyFont="1" applyBorder="1" applyAlignment="1">
      <alignment horizontal="center"/>
    </xf>
    <xf numFmtId="0" fontId="4" fillId="0" borderId="17" xfId="47" applyNumberFormat="1" applyFont="1" applyBorder="1" applyAlignment="1">
      <alignment horizontal="center"/>
    </xf>
    <xf numFmtId="0" fontId="4" fillId="0" borderId="26" xfId="47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1" applyFont="1" applyFill="1" applyBorder="1" applyAlignment="1">
      <alignment horizontal="center"/>
    </xf>
    <xf numFmtId="9" fontId="4" fillId="33" borderId="10" xfId="50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2" fontId="8" fillId="0" borderId="28" xfId="47" applyFont="1" applyBorder="1" applyAlignment="1">
      <alignment/>
    </xf>
    <xf numFmtId="172" fontId="9" fillId="0" borderId="24" xfId="47" applyFont="1" applyBorder="1" applyAlignment="1">
      <alignment/>
    </xf>
    <xf numFmtId="172" fontId="4" fillId="0" borderId="24" xfId="47" applyFont="1" applyBorder="1" applyAlignment="1">
      <alignment/>
    </xf>
    <xf numFmtId="172" fontId="5" fillId="0" borderId="24" xfId="47" applyFont="1" applyBorder="1" applyAlignment="1">
      <alignment/>
    </xf>
    <xf numFmtId="0" fontId="0" fillId="0" borderId="24" xfId="0" applyFont="1" applyBorder="1" applyAlignment="1">
      <alignment/>
    </xf>
    <xf numFmtId="9" fontId="0" fillId="0" borderId="24" xfId="50" applyFont="1" applyBorder="1" applyAlignment="1">
      <alignment horizontal="center"/>
    </xf>
    <xf numFmtId="9" fontId="0" fillId="0" borderId="24" xfId="50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171" fontId="16" fillId="0" borderId="22" xfId="61" applyFont="1" applyBorder="1" applyAlignment="1">
      <alignment horizontal="left"/>
    </xf>
    <xf numFmtId="171" fontId="16" fillId="0" borderId="23" xfId="61" applyFont="1" applyBorder="1" applyAlignment="1">
      <alignment horizontal="left"/>
    </xf>
    <xf numFmtId="171" fontId="13" fillId="0" borderId="0" xfId="61" applyFont="1" applyBorder="1" applyAlignment="1">
      <alignment horizontal="left"/>
    </xf>
    <xf numFmtId="171" fontId="16" fillId="0" borderId="0" xfId="61" applyFont="1" applyBorder="1" applyAlignment="1">
      <alignment horizontal="left"/>
    </xf>
    <xf numFmtId="0" fontId="15" fillId="0" borderId="29" xfId="0" applyFont="1" applyBorder="1" applyAlignment="1">
      <alignment/>
    </xf>
    <xf numFmtId="0" fontId="13" fillId="0" borderId="0" xfId="0" applyFont="1" applyBorder="1" applyAlignment="1">
      <alignment horizontal="left"/>
    </xf>
    <xf numFmtId="171" fontId="16" fillId="0" borderId="0" xfId="61" applyFont="1" applyBorder="1" applyAlignment="1">
      <alignment horizontal="right"/>
    </xf>
    <xf numFmtId="171" fontId="16" fillId="0" borderId="30" xfId="61" applyFont="1" applyBorder="1" applyAlignment="1">
      <alignment horizontal="right"/>
    </xf>
    <xf numFmtId="0" fontId="17" fillId="0" borderId="0" xfId="0" applyFont="1" applyAlignment="1">
      <alignment/>
    </xf>
    <xf numFmtId="171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1" fontId="17" fillId="0" borderId="0" xfId="6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0" fillId="0" borderId="0" xfId="6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10" fillId="0" borderId="0" xfId="6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71" fontId="21" fillId="0" borderId="0" xfId="6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0" fillId="0" borderId="0" xfId="61" applyFont="1" applyFill="1" applyBorder="1" applyAlignment="1">
      <alignment/>
    </xf>
    <xf numFmtId="171" fontId="15" fillId="0" borderId="27" xfId="6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31" xfId="47" applyNumberFormat="1" applyFont="1" applyFill="1" applyBorder="1" applyAlignment="1">
      <alignment horizontal="center"/>
    </xf>
    <xf numFmtId="172" fontId="4" fillId="0" borderId="32" xfId="47" applyFont="1" applyFill="1" applyBorder="1" applyAlignment="1">
      <alignment/>
    </xf>
    <xf numFmtId="172" fontId="3" fillId="33" borderId="10" xfId="47" applyFont="1" applyFill="1" applyBorder="1" applyAlignment="1">
      <alignment/>
    </xf>
    <xf numFmtId="9" fontId="3" fillId="33" borderId="10" xfId="50" applyFont="1" applyFill="1" applyBorder="1" applyAlignment="1">
      <alignment/>
    </xf>
    <xf numFmtId="171" fontId="23" fillId="0" borderId="0" xfId="61" applyFont="1" applyFill="1" applyBorder="1" applyAlignment="1">
      <alignment horizontal="center"/>
    </xf>
    <xf numFmtId="171" fontId="23" fillId="0" borderId="0" xfId="61" applyFont="1" applyBorder="1" applyAlignment="1">
      <alignment/>
    </xf>
    <xf numFmtId="171" fontId="10" fillId="0" borderId="0" xfId="6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justify"/>
    </xf>
    <xf numFmtId="0" fontId="20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justify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justify"/>
    </xf>
    <xf numFmtId="171" fontId="11" fillId="0" borderId="0" xfId="61" applyFont="1" applyBorder="1" applyAlignment="1">
      <alignment/>
    </xf>
    <xf numFmtId="171" fontId="10" fillId="0" borderId="10" xfId="6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/>
    </xf>
    <xf numFmtId="171" fontId="10" fillId="0" borderId="10" xfId="6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justify"/>
    </xf>
    <xf numFmtId="0" fontId="1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 vertical="justify"/>
    </xf>
    <xf numFmtId="171" fontId="11" fillId="0" borderId="10" xfId="61" applyFont="1" applyBorder="1" applyAlignment="1">
      <alignment/>
    </xf>
    <xf numFmtId="0" fontId="10" fillId="0" borderId="10" xfId="0" applyFont="1" applyFill="1" applyBorder="1" applyAlignment="1">
      <alignment horizontal="justify" vertical="justify"/>
    </xf>
    <xf numFmtId="171" fontId="10" fillId="0" borderId="10" xfId="61" applyFont="1" applyFill="1" applyBorder="1" applyAlignment="1">
      <alignment/>
    </xf>
    <xf numFmtId="0" fontId="18" fillId="0" borderId="10" xfId="0" applyFont="1" applyBorder="1" applyAlignment="1">
      <alignment horizontal="justify" vertical="justify"/>
    </xf>
    <xf numFmtId="0" fontId="10" fillId="0" borderId="10" xfId="0" applyFont="1" applyBorder="1" applyAlignment="1">
      <alignment horizontal="justify" vertical="top" shrinkToFit="1"/>
    </xf>
    <xf numFmtId="0" fontId="10" fillId="0" borderId="10" xfId="0" applyFont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justify" vertical="justify"/>
    </xf>
    <xf numFmtId="171" fontId="10" fillId="0" borderId="10" xfId="6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 vertical="justify"/>
    </xf>
    <xf numFmtId="171" fontId="10" fillId="33" borderId="10" xfId="61" applyFont="1" applyFill="1" applyBorder="1" applyAlignment="1">
      <alignment/>
    </xf>
    <xf numFmtId="171" fontId="11" fillId="33" borderId="10" xfId="61" applyFont="1" applyFill="1" applyBorder="1" applyAlignment="1">
      <alignment/>
    </xf>
    <xf numFmtId="171" fontId="0" fillId="0" borderId="33" xfId="61" applyFont="1" applyBorder="1" applyAlignment="1">
      <alignment/>
    </xf>
    <xf numFmtId="171" fontId="10" fillId="0" borderId="33" xfId="61" applyFont="1" applyBorder="1" applyAlignment="1">
      <alignment/>
    </xf>
    <xf numFmtId="171" fontId="10" fillId="0" borderId="33" xfId="6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171" fontId="16" fillId="0" borderId="22" xfId="61" applyFont="1" applyFill="1" applyBorder="1" applyAlignment="1">
      <alignment horizontal="left"/>
    </xf>
    <xf numFmtId="171" fontId="16" fillId="0" borderId="0" xfId="61" applyFont="1" applyFill="1" applyBorder="1" applyAlignment="1">
      <alignment horizontal="right"/>
    </xf>
    <xf numFmtId="171" fontId="15" fillId="0" borderId="34" xfId="61" applyFont="1" applyFill="1" applyBorder="1" applyAlignment="1">
      <alignment horizontal="center"/>
    </xf>
    <xf numFmtId="171" fontId="10" fillId="0" borderId="34" xfId="61" applyFont="1" applyFill="1" applyBorder="1" applyAlignment="1">
      <alignment horizontal="center"/>
    </xf>
    <xf numFmtId="171" fontId="0" fillId="0" borderId="10" xfId="61" applyFont="1" applyFill="1" applyBorder="1" applyAlignment="1">
      <alignment/>
    </xf>
    <xf numFmtId="0" fontId="6" fillId="0" borderId="22" xfId="0" applyFont="1" applyBorder="1" applyAlignment="1">
      <alignment horizontal="left"/>
    </xf>
    <xf numFmtId="0" fontId="10" fillId="0" borderId="10" xfId="0" applyFont="1" applyBorder="1" applyAlignment="1">
      <alignment horizontal="justify" vertical="justify" wrapText="1"/>
    </xf>
    <xf numFmtId="0" fontId="10" fillId="0" borderId="10" xfId="0" applyFont="1" applyBorder="1" applyAlignment="1">
      <alignment horizontal="center" wrapText="1"/>
    </xf>
    <xf numFmtId="171" fontId="10" fillId="0" borderId="10" xfId="61" applyFont="1" applyFill="1" applyBorder="1" applyAlignment="1">
      <alignment horizontal="center" wrapText="1"/>
    </xf>
    <xf numFmtId="17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71" fontId="10" fillId="0" borderId="0" xfId="61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10" xfId="0" applyFont="1" applyFill="1" applyBorder="1" applyAlignment="1">
      <alignment horizontal="left" vertical="justify"/>
    </xf>
    <xf numFmtId="171" fontId="0" fillId="0" borderId="10" xfId="61" applyFont="1" applyFill="1" applyBorder="1" applyAlignment="1">
      <alignment horizontal="center"/>
    </xf>
    <xf numFmtId="171" fontId="10" fillId="0" borderId="10" xfId="61" applyFont="1" applyFill="1" applyBorder="1" applyAlignment="1">
      <alignment wrapText="1"/>
    </xf>
    <xf numFmtId="171" fontId="0" fillId="0" borderId="0" xfId="61" applyFont="1" applyFill="1" applyAlignment="1">
      <alignment/>
    </xf>
    <xf numFmtId="171" fontId="10" fillId="19" borderId="10" xfId="61" applyFont="1" applyFill="1" applyBorder="1" applyAlignment="1">
      <alignment/>
    </xf>
    <xf numFmtId="0" fontId="6" fillId="0" borderId="10" xfId="0" applyFont="1" applyBorder="1" applyAlignment="1">
      <alignment horizontal="justify" vertical="justify"/>
    </xf>
    <xf numFmtId="0" fontId="20" fillId="0" borderId="10" xfId="0" applyFont="1" applyBorder="1" applyAlignment="1">
      <alignment horizontal="justify" vertical="justify"/>
    </xf>
    <xf numFmtId="0" fontId="10" fillId="0" borderId="0" xfId="61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horizontal="justify" vertical="justify" wrapText="1"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justify"/>
    </xf>
    <xf numFmtId="0" fontId="10" fillId="0" borderId="11" xfId="0" applyFont="1" applyFill="1" applyBorder="1" applyAlignment="1">
      <alignment horizontal="justify" vertical="justify"/>
    </xf>
    <xf numFmtId="176" fontId="0" fillId="0" borderId="0" xfId="0" applyNumberFormat="1" applyFont="1" applyAlignment="1">
      <alignment/>
    </xf>
    <xf numFmtId="171" fontId="11" fillId="0" borderId="10" xfId="61" applyFont="1" applyFill="1" applyBorder="1" applyAlignment="1">
      <alignment/>
    </xf>
    <xf numFmtId="171" fontId="10" fillId="0" borderId="10" xfId="61" applyFont="1" applyFill="1" applyBorder="1" applyAlignment="1">
      <alignment shrinkToFit="1"/>
    </xf>
    <xf numFmtId="175" fontId="64" fillId="0" borderId="0" xfId="61" applyNumberFormat="1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/>
    </xf>
    <xf numFmtId="171" fontId="64" fillId="0" borderId="0" xfId="61" applyFont="1" applyBorder="1" applyAlignment="1">
      <alignment/>
    </xf>
    <xf numFmtId="0" fontId="65" fillId="0" borderId="0" xfId="0" applyFont="1" applyFill="1" applyAlignment="1">
      <alignment/>
    </xf>
    <xf numFmtId="171" fontId="65" fillId="0" borderId="0" xfId="61" applyNumberFormat="1" applyFont="1" applyBorder="1" applyAlignment="1">
      <alignment/>
    </xf>
    <xf numFmtId="171" fontId="66" fillId="0" borderId="0" xfId="61" applyNumberFormat="1" applyFont="1" applyBorder="1" applyAlignment="1">
      <alignment/>
    </xf>
    <xf numFmtId="0" fontId="65" fillId="0" borderId="0" xfId="0" applyFont="1" applyFill="1" applyAlignment="1">
      <alignment wrapText="1"/>
    </xf>
    <xf numFmtId="171" fontId="65" fillId="0" borderId="0" xfId="61" applyNumberFormat="1" applyFont="1" applyBorder="1" applyAlignment="1">
      <alignment wrapText="1"/>
    </xf>
    <xf numFmtId="0" fontId="67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171" fontId="68" fillId="0" borderId="0" xfId="61" applyNumberFormat="1" applyFont="1" applyBorder="1" applyAlignment="1">
      <alignment/>
    </xf>
    <xf numFmtId="0" fontId="68" fillId="0" borderId="0" xfId="0" applyFont="1" applyFill="1" applyAlignment="1">
      <alignment/>
    </xf>
    <xf numFmtId="0" fontId="10" fillId="35" borderId="10" xfId="0" applyFont="1" applyFill="1" applyBorder="1" applyAlignment="1">
      <alignment horizontal="justify" vertical="justify"/>
    </xf>
    <xf numFmtId="0" fontId="10" fillId="35" borderId="10" xfId="0" applyFont="1" applyFill="1" applyBorder="1" applyAlignment="1">
      <alignment horizontal="center"/>
    </xf>
    <xf numFmtId="171" fontId="10" fillId="35" borderId="10" xfId="61" applyFont="1" applyFill="1" applyBorder="1" applyAlignment="1">
      <alignment/>
    </xf>
    <xf numFmtId="171" fontId="10" fillId="35" borderId="10" xfId="6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71" fontId="10" fillId="0" borderId="10" xfId="6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35" xfId="0" applyFont="1" applyFill="1" applyBorder="1" applyAlignment="1">
      <alignment horizontal="left" wrapText="1"/>
    </xf>
    <xf numFmtId="171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171" fontId="0" fillId="0" borderId="10" xfId="6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71" fontId="10" fillId="0" borderId="10" xfId="61" applyFont="1" applyFill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172" fontId="4" fillId="0" borderId="11" xfId="47" applyFont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71" fontId="10" fillId="0" borderId="0" xfId="61" applyFont="1" applyBorder="1" applyAlignment="1">
      <alignment horizontal="center" vertical="justify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1" fontId="10" fillId="0" borderId="10" xfId="6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Orça.timbó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7"/>
  <sheetViews>
    <sheetView showGridLines="0" tabSelected="1" zoomScaleSheetLayoutView="100" workbookViewId="0" topLeftCell="A1">
      <selection activeCell="B1" sqref="B1"/>
    </sheetView>
  </sheetViews>
  <sheetFormatPr defaultColWidth="11.421875" defaultRowHeight="12.75"/>
  <cols>
    <col min="1" max="1" width="6.140625" style="83" customWidth="1"/>
    <col min="2" max="2" width="73.00390625" style="82" customWidth="1"/>
    <col min="3" max="3" width="5.28125" style="83" bestFit="1" customWidth="1"/>
    <col min="4" max="4" width="9.421875" style="168" bestFit="1" customWidth="1"/>
    <col min="5" max="5" width="11.421875" style="168" customWidth="1"/>
    <col min="6" max="6" width="10.57421875" style="84" bestFit="1" customWidth="1"/>
    <col min="7" max="7" width="12.421875" style="84" customWidth="1"/>
    <col min="8" max="8" width="17.421875" style="191" customWidth="1"/>
    <col min="9" max="9" width="13.7109375" style="82" bestFit="1" customWidth="1"/>
    <col min="10" max="11" width="11.421875" style="82" customWidth="1"/>
    <col min="12" max="12" width="10.140625" style="84" customWidth="1"/>
    <col min="13" max="16384" width="11.421875" style="82" customWidth="1"/>
  </cols>
  <sheetData>
    <row r="1" spans="1:10" ht="15.75">
      <c r="A1" s="81" t="s">
        <v>41</v>
      </c>
      <c r="I1" s="114">
        <v>1.25</v>
      </c>
      <c r="J1" s="82">
        <v>1.25</v>
      </c>
    </row>
    <row r="2" spans="1:10" ht="12.75">
      <c r="A2" s="85" t="s">
        <v>119</v>
      </c>
      <c r="J2" s="200"/>
    </row>
    <row r="3" spans="1:13" ht="12.75">
      <c r="A3" s="86"/>
      <c r="B3" s="87"/>
      <c r="C3" s="86"/>
      <c r="D3" s="169"/>
      <c r="E3" s="169"/>
      <c r="F3" s="88"/>
      <c r="G3" s="203">
        <v>0.9443</v>
      </c>
      <c r="K3" s="87"/>
      <c r="L3" s="88"/>
      <c r="M3" s="87"/>
    </row>
    <row r="4" spans="1:13" ht="12.75">
      <c r="A4" s="247" t="s">
        <v>97</v>
      </c>
      <c r="B4" s="248"/>
      <c r="C4" s="248"/>
      <c r="D4" s="248"/>
      <c r="E4" s="248"/>
      <c r="F4" s="248"/>
      <c r="G4" s="249"/>
      <c r="I4" s="87"/>
      <c r="J4" s="88"/>
      <c r="K4" s="87"/>
      <c r="L4" s="87"/>
      <c r="M4" s="87"/>
    </row>
    <row r="5" spans="1:13" ht="12.75">
      <c r="A5" s="89" t="s">
        <v>24</v>
      </c>
      <c r="B5" s="175" t="s">
        <v>229</v>
      </c>
      <c r="C5" s="90"/>
      <c r="D5" s="170"/>
      <c r="E5" s="170"/>
      <c r="F5" s="91"/>
      <c r="G5" s="92"/>
      <c r="I5" s="93"/>
      <c r="J5" s="88"/>
      <c r="K5" s="87"/>
      <c r="L5" s="94"/>
      <c r="M5" s="87"/>
    </row>
    <row r="6" spans="1:13" ht="12.75">
      <c r="A6" s="95" t="s">
        <v>25</v>
      </c>
      <c r="B6" s="96" t="s">
        <v>230</v>
      </c>
      <c r="C6" s="86"/>
      <c r="D6" s="171"/>
      <c r="E6" s="171"/>
      <c r="F6" s="97"/>
      <c r="G6" s="98"/>
      <c r="I6" s="87"/>
      <c r="J6" s="87"/>
      <c r="K6" s="87"/>
      <c r="L6" s="97"/>
      <c r="M6" s="87"/>
    </row>
    <row r="7" spans="1:12" ht="12.75">
      <c r="A7" s="221" t="s">
        <v>384</v>
      </c>
      <c r="B7" s="222"/>
      <c r="C7" s="124"/>
      <c r="D7" s="171"/>
      <c r="E7" s="171"/>
      <c r="F7" s="97"/>
      <c r="G7" s="98"/>
      <c r="I7" s="87"/>
      <c r="J7" s="87"/>
      <c r="K7" s="87"/>
      <c r="L7" s="97"/>
    </row>
    <row r="8" spans="1:12" ht="12.75" customHeight="1">
      <c r="A8" s="250" t="s">
        <v>0</v>
      </c>
      <c r="B8" s="250" t="s">
        <v>21</v>
      </c>
      <c r="C8" s="250" t="s">
        <v>22</v>
      </c>
      <c r="D8" s="252" t="s">
        <v>23</v>
      </c>
      <c r="E8" s="172" t="s">
        <v>128</v>
      </c>
      <c r="F8" s="113" t="s">
        <v>128</v>
      </c>
      <c r="G8" s="113" t="s">
        <v>117</v>
      </c>
      <c r="I8" s="87"/>
      <c r="J8" s="87"/>
      <c r="K8" s="87"/>
      <c r="L8" s="246"/>
    </row>
    <row r="9" spans="1:12" ht="12.75">
      <c r="A9" s="250"/>
      <c r="B9" s="251"/>
      <c r="C9" s="250"/>
      <c r="D9" s="252"/>
      <c r="E9" s="173" t="s">
        <v>49</v>
      </c>
      <c r="F9" s="166" t="s">
        <v>49</v>
      </c>
      <c r="G9" s="166" t="s">
        <v>49</v>
      </c>
      <c r="H9" s="244"/>
      <c r="I9" s="87"/>
      <c r="J9" s="87"/>
      <c r="K9" s="87"/>
      <c r="L9" s="246"/>
    </row>
    <row r="10" spans="1:12" s="99" customFormat="1" ht="15">
      <c r="A10" s="138">
        <v>1</v>
      </c>
      <c r="B10" s="139" t="s">
        <v>38</v>
      </c>
      <c r="C10" s="140"/>
      <c r="D10" s="174"/>
      <c r="E10" s="174"/>
      <c r="F10" s="164"/>
      <c r="G10" s="165"/>
      <c r="H10" s="245"/>
      <c r="I10" s="100"/>
      <c r="J10" s="101"/>
      <c r="K10" s="101"/>
      <c r="L10" s="102"/>
    </row>
    <row r="11" spans="1:12" ht="12.75">
      <c r="A11" s="142" t="s">
        <v>78</v>
      </c>
      <c r="B11" s="143" t="s">
        <v>129</v>
      </c>
      <c r="C11" s="142" t="s">
        <v>58</v>
      </c>
      <c r="D11" s="137">
        <v>1</v>
      </c>
      <c r="E11" s="137">
        <v>250</v>
      </c>
      <c r="F11" s="137">
        <f aca="true" t="shared" si="0" ref="F11:F16">ROUND(E11*$J$1,2)</f>
        <v>312.5</v>
      </c>
      <c r="G11" s="141">
        <f aca="true" t="shared" si="1" ref="G11:G16">ROUND(F11*D11,2)</f>
        <v>312.5</v>
      </c>
      <c r="H11" s="244"/>
      <c r="I11" s="87"/>
      <c r="J11" s="103"/>
      <c r="K11" s="87"/>
      <c r="L11" s="88"/>
    </row>
    <row r="12" spans="1:12" ht="12.75">
      <c r="A12" s="142" t="s">
        <v>1</v>
      </c>
      <c r="B12" s="143" t="s">
        <v>232</v>
      </c>
      <c r="C12" s="142" t="s">
        <v>4</v>
      </c>
      <c r="D12" s="137">
        <v>155</v>
      </c>
      <c r="E12" s="137">
        <v>35.73</v>
      </c>
      <c r="F12" s="137">
        <f t="shared" si="0"/>
        <v>44.66</v>
      </c>
      <c r="G12" s="141">
        <f t="shared" si="1"/>
        <v>6922.3</v>
      </c>
      <c r="H12" s="244"/>
      <c r="I12" s="205"/>
      <c r="J12" s="103"/>
      <c r="K12" s="87"/>
      <c r="L12" s="88"/>
    </row>
    <row r="13" spans="1:12" ht="12.75">
      <c r="A13" s="142" t="s">
        <v>2</v>
      </c>
      <c r="B13" s="144" t="s">
        <v>57</v>
      </c>
      <c r="C13" s="142" t="s">
        <v>4</v>
      </c>
      <c r="D13" s="137">
        <v>42</v>
      </c>
      <c r="E13" s="137">
        <v>248.42</v>
      </c>
      <c r="F13" s="137">
        <f t="shared" si="0"/>
        <v>310.53</v>
      </c>
      <c r="G13" s="141">
        <f t="shared" si="1"/>
        <v>13042.26</v>
      </c>
      <c r="H13" s="204" t="s">
        <v>225</v>
      </c>
      <c r="I13" s="206"/>
      <c r="J13" s="103"/>
      <c r="K13" s="87"/>
      <c r="L13" s="88"/>
    </row>
    <row r="14" spans="1:12" ht="12.75">
      <c r="A14" s="142" t="s">
        <v>3</v>
      </c>
      <c r="B14" s="144" t="s">
        <v>142</v>
      </c>
      <c r="C14" s="142" t="s">
        <v>58</v>
      </c>
      <c r="D14" s="137">
        <v>1</v>
      </c>
      <c r="E14" s="137">
        <v>1175.09</v>
      </c>
      <c r="F14" s="137">
        <f t="shared" si="0"/>
        <v>1468.86</v>
      </c>
      <c r="G14" s="141">
        <f t="shared" si="1"/>
        <v>1468.86</v>
      </c>
      <c r="H14" s="204" t="s">
        <v>148</v>
      </c>
      <c r="I14" s="206"/>
      <c r="J14" s="103"/>
      <c r="K14" s="87"/>
      <c r="L14" s="88"/>
    </row>
    <row r="15" spans="1:12" ht="12.75">
      <c r="A15" s="142" t="s">
        <v>5</v>
      </c>
      <c r="B15" s="143" t="s">
        <v>26</v>
      </c>
      <c r="C15" s="142" t="s">
        <v>4</v>
      </c>
      <c r="D15" s="137">
        <v>4.5</v>
      </c>
      <c r="E15" s="137">
        <v>204.9</v>
      </c>
      <c r="F15" s="137">
        <f t="shared" si="0"/>
        <v>256.13</v>
      </c>
      <c r="G15" s="141">
        <f t="shared" si="1"/>
        <v>1152.59</v>
      </c>
      <c r="H15" s="204" t="s">
        <v>149</v>
      </c>
      <c r="I15" s="206"/>
      <c r="J15" s="103"/>
      <c r="K15" s="194"/>
      <c r="L15" s="88"/>
    </row>
    <row r="16" spans="1:12" s="105" customFormat="1" ht="12.75">
      <c r="A16" s="142" t="s">
        <v>231</v>
      </c>
      <c r="B16" s="143" t="s">
        <v>84</v>
      </c>
      <c r="C16" s="142" t="s">
        <v>4</v>
      </c>
      <c r="D16" s="137">
        <v>389.58</v>
      </c>
      <c r="E16" s="137">
        <v>4.27</v>
      </c>
      <c r="F16" s="137">
        <f t="shared" si="0"/>
        <v>5.34</v>
      </c>
      <c r="G16" s="141">
        <f t="shared" si="1"/>
        <v>2080.36</v>
      </c>
      <c r="H16" s="207" t="s">
        <v>150</v>
      </c>
      <c r="I16" s="208"/>
      <c r="J16" s="103"/>
      <c r="K16" s="194"/>
      <c r="L16" s="104"/>
    </row>
    <row r="17" spans="1:12" s="105" customFormat="1" ht="12.75">
      <c r="A17" s="145"/>
      <c r="B17" s="146" t="s">
        <v>91</v>
      </c>
      <c r="C17" s="145"/>
      <c r="D17" s="184"/>
      <c r="E17" s="137"/>
      <c r="F17" s="137"/>
      <c r="G17" s="201">
        <f>SUM(G11:G16)</f>
        <v>24978.870000000003</v>
      </c>
      <c r="H17" s="207"/>
      <c r="I17" s="208"/>
      <c r="J17" s="103"/>
      <c r="K17" s="194"/>
      <c r="L17" s="104"/>
    </row>
    <row r="18" spans="1:12" s="105" customFormat="1" ht="12.75" customHeight="1">
      <c r="A18" s="138">
        <v>2</v>
      </c>
      <c r="B18" s="139" t="s">
        <v>19</v>
      </c>
      <c r="C18" s="140"/>
      <c r="D18" s="184"/>
      <c r="E18" s="137"/>
      <c r="F18" s="137"/>
      <c r="G18" s="141"/>
      <c r="H18" s="207"/>
      <c r="I18" s="208"/>
      <c r="J18" s="103"/>
      <c r="K18" s="106"/>
      <c r="L18" s="104"/>
    </row>
    <row r="19" spans="1:12" s="105" customFormat="1" ht="12.75">
      <c r="A19" s="142" t="s">
        <v>27</v>
      </c>
      <c r="B19" s="143" t="s">
        <v>85</v>
      </c>
      <c r="C19" s="142" t="s">
        <v>7</v>
      </c>
      <c r="D19" s="137">
        <v>45.15</v>
      </c>
      <c r="E19" s="137">
        <v>30.64</v>
      </c>
      <c r="F19" s="137">
        <f>ROUND(E19*$J$1,2)</f>
        <v>38.3</v>
      </c>
      <c r="G19" s="141">
        <f>ROUND(+F19*D19,2)</f>
        <v>1729.25</v>
      </c>
      <c r="H19" s="207" t="s">
        <v>151</v>
      </c>
      <c r="I19" s="208"/>
      <c r="J19" s="103"/>
      <c r="K19" s="106"/>
      <c r="L19" s="104"/>
    </row>
    <row r="20" spans="1:12" s="105" customFormat="1" ht="12.75">
      <c r="A20" s="142" t="s">
        <v>124</v>
      </c>
      <c r="B20" s="143" t="s">
        <v>146</v>
      </c>
      <c r="C20" s="142" t="s">
        <v>7</v>
      </c>
      <c r="D20" s="137">
        <v>12.98</v>
      </c>
      <c r="E20" s="137">
        <v>28.28</v>
      </c>
      <c r="F20" s="137">
        <f>ROUND(E20*$J$1,2)</f>
        <v>35.35</v>
      </c>
      <c r="G20" s="141">
        <f>ROUND(+F20*D20,2)</f>
        <v>458.84</v>
      </c>
      <c r="H20" s="207" t="s">
        <v>152</v>
      </c>
      <c r="I20" s="208"/>
      <c r="J20" s="103"/>
      <c r="K20" s="106"/>
      <c r="L20" s="104"/>
    </row>
    <row r="21" spans="1:12" s="105" customFormat="1" ht="12.75">
      <c r="A21" s="145"/>
      <c r="B21" s="146" t="s">
        <v>91</v>
      </c>
      <c r="C21" s="145"/>
      <c r="D21" s="184"/>
      <c r="E21" s="137"/>
      <c r="F21" s="137"/>
      <c r="G21" s="201">
        <f>SUM(G19:G20)</f>
        <v>2188.09</v>
      </c>
      <c r="H21" s="207"/>
      <c r="I21" s="208"/>
      <c r="J21" s="103"/>
      <c r="K21" s="194"/>
      <c r="L21" s="104"/>
    </row>
    <row r="22" spans="1:12" s="105" customFormat="1" ht="12.75">
      <c r="A22" s="138">
        <v>3</v>
      </c>
      <c r="B22" s="139" t="s">
        <v>6</v>
      </c>
      <c r="C22" s="140"/>
      <c r="D22" s="174"/>
      <c r="E22" s="137"/>
      <c r="F22" s="137"/>
      <c r="G22" s="141"/>
      <c r="H22" s="207"/>
      <c r="I22" s="208"/>
      <c r="J22" s="103"/>
      <c r="K22" s="106"/>
      <c r="L22" s="104"/>
    </row>
    <row r="23" spans="1:12" s="105" customFormat="1" ht="12.75">
      <c r="A23" s="142" t="s">
        <v>98</v>
      </c>
      <c r="B23" s="148" t="s">
        <v>483</v>
      </c>
      <c r="C23" s="142" t="s">
        <v>14</v>
      </c>
      <c r="D23" s="149">
        <v>700</v>
      </c>
      <c r="E23" s="137">
        <v>55.11</v>
      </c>
      <c r="F23" s="137">
        <f>ROUND(E23*$J$1,2)</f>
        <v>68.89</v>
      </c>
      <c r="G23" s="141">
        <f>ROUND(F23*D23,2)</f>
        <v>48223</v>
      </c>
      <c r="H23" s="207" t="s">
        <v>153</v>
      </c>
      <c r="I23" s="208"/>
      <c r="J23" s="103"/>
      <c r="K23" s="106"/>
      <c r="L23" s="104"/>
    </row>
    <row r="24" spans="1:12" s="105" customFormat="1" ht="12.75">
      <c r="A24" s="142" t="s">
        <v>108</v>
      </c>
      <c r="B24" s="148" t="s">
        <v>485</v>
      </c>
      <c r="C24" s="197" t="s">
        <v>11</v>
      </c>
      <c r="D24" s="149">
        <v>50</v>
      </c>
      <c r="E24" s="137">
        <v>175</v>
      </c>
      <c r="F24" s="137">
        <f>ROUND(E24*$J$1,2)</f>
        <v>218.75</v>
      </c>
      <c r="G24" s="141">
        <f>ROUND(F24*D24,2)</f>
        <v>10937.5</v>
      </c>
      <c r="H24" s="207"/>
      <c r="I24" s="208"/>
      <c r="J24" s="103"/>
      <c r="K24" s="106"/>
      <c r="L24" s="104"/>
    </row>
    <row r="25" spans="1:12" s="105" customFormat="1" ht="12.75">
      <c r="A25" s="142" t="s">
        <v>109</v>
      </c>
      <c r="B25" s="143" t="s">
        <v>130</v>
      </c>
      <c r="C25" s="142" t="s">
        <v>7</v>
      </c>
      <c r="D25" s="149">
        <v>2.22</v>
      </c>
      <c r="E25" s="137">
        <v>85.46</v>
      </c>
      <c r="F25" s="137">
        <f>ROUND(E25*$J$1,2)</f>
        <v>106.83</v>
      </c>
      <c r="G25" s="141">
        <f>ROUND(F25*D25,2)</f>
        <v>237.16</v>
      </c>
      <c r="H25" s="207" t="s">
        <v>154</v>
      </c>
      <c r="I25" s="208"/>
      <c r="J25" s="103"/>
      <c r="K25" s="106"/>
      <c r="L25" s="104"/>
    </row>
    <row r="26" spans="1:12" s="105" customFormat="1" ht="12.75">
      <c r="A26" s="142" t="s">
        <v>141</v>
      </c>
      <c r="B26" s="148" t="s">
        <v>131</v>
      </c>
      <c r="C26" s="142" t="s">
        <v>7</v>
      </c>
      <c r="D26" s="149">
        <v>35.51</v>
      </c>
      <c r="E26" s="137">
        <v>794.96</v>
      </c>
      <c r="F26" s="137">
        <f>ROUND(E26*$J$1,2)</f>
        <v>993.7</v>
      </c>
      <c r="G26" s="141">
        <f>ROUND(F26*D26,2)</f>
        <v>35286.29</v>
      </c>
      <c r="H26" s="204" t="s">
        <v>185</v>
      </c>
      <c r="I26" s="209"/>
      <c r="J26" s="103"/>
      <c r="K26" s="106"/>
      <c r="L26" s="104"/>
    </row>
    <row r="27" spans="1:12" ht="12.75">
      <c r="A27" s="142" t="s">
        <v>484</v>
      </c>
      <c r="B27" s="143" t="s">
        <v>132</v>
      </c>
      <c r="C27" s="142" t="s">
        <v>7</v>
      </c>
      <c r="D27" s="149">
        <v>6.93</v>
      </c>
      <c r="E27" s="137">
        <v>1686.76</v>
      </c>
      <c r="F27" s="137">
        <f>ROUND(E27*$J$1,2)</f>
        <v>2108.45</v>
      </c>
      <c r="G27" s="141">
        <f>ROUND(F27*D27,2)</f>
        <v>14611.56</v>
      </c>
      <c r="H27" s="207" t="s">
        <v>156</v>
      </c>
      <c r="I27" s="208"/>
      <c r="J27" s="103"/>
      <c r="K27" s="87"/>
      <c r="L27" s="88"/>
    </row>
    <row r="28" spans="1:12" ht="33.75">
      <c r="A28" s="142"/>
      <c r="B28" s="150" t="s">
        <v>143</v>
      </c>
      <c r="C28" s="142"/>
      <c r="D28" s="149"/>
      <c r="E28" s="137"/>
      <c r="F28" s="137"/>
      <c r="G28" s="141"/>
      <c r="H28" s="204"/>
      <c r="I28" s="208"/>
      <c r="J28" s="103"/>
      <c r="K28" s="194"/>
      <c r="L28" s="88"/>
    </row>
    <row r="29" spans="1:12" ht="12.75">
      <c r="A29" s="145"/>
      <c r="B29" s="146" t="s">
        <v>91</v>
      </c>
      <c r="C29" s="145"/>
      <c r="D29" s="174"/>
      <c r="E29" s="137"/>
      <c r="F29" s="137"/>
      <c r="G29" s="201">
        <f>SUM(G23:G28)</f>
        <v>109295.51000000001</v>
      </c>
      <c r="H29" s="204"/>
      <c r="I29" s="208"/>
      <c r="J29" s="103"/>
      <c r="K29" s="87"/>
      <c r="L29" s="107"/>
    </row>
    <row r="30" spans="1:12" ht="12.75">
      <c r="A30" s="138">
        <v>4</v>
      </c>
      <c r="B30" s="139" t="s">
        <v>8</v>
      </c>
      <c r="C30" s="140"/>
      <c r="D30" s="174"/>
      <c r="E30" s="137"/>
      <c r="F30" s="137"/>
      <c r="G30" s="141"/>
      <c r="H30" s="204"/>
      <c r="I30" s="208"/>
      <c r="J30" s="103"/>
      <c r="K30" s="87"/>
      <c r="L30" s="104"/>
    </row>
    <row r="31" spans="1:12" ht="12.75">
      <c r="A31" s="142" t="s">
        <v>28</v>
      </c>
      <c r="B31" s="143" t="s">
        <v>133</v>
      </c>
      <c r="C31" s="142" t="s">
        <v>7</v>
      </c>
      <c r="D31" s="149">
        <v>30.5</v>
      </c>
      <c r="E31" s="137">
        <v>1686.76</v>
      </c>
      <c r="F31" s="137">
        <f aca="true" t="shared" si="2" ref="F31:F37">ROUND(E31*$J$1,2)</f>
        <v>2108.45</v>
      </c>
      <c r="G31" s="141">
        <f aca="true" t="shared" si="3" ref="G31:G37">ROUND(F31*D31,2)</f>
        <v>64307.73</v>
      </c>
      <c r="H31" s="207" t="s">
        <v>156</v>
      </c>
      <c r="I31" s="208"/>
      <c r="J31" s="103"/>
      <c r="K31" s="87"/>
      <c r="L31" s="88"/>
    </row>
    <row r="32" spans="1:12" ht="12.75">
      <c r="A32" s="142" t="s">
        <v>29</v>
      </c>
      <c r="B32" s="143" t="s">
        <v>134</v>
      </c>
      <c r="C32" s="142" t="s">
        <v>7</v>
      </c>
      <c r="D32" s="149">
        <v>18.6</v>
      </c>
      <c r="E32" s="137">
        <v>1686.76</v>
      </c>
      <c r="F32" s="137">
        <f t="shared" si="2"/>
        <v>2108.45</v>
      </c>
      <c r="G32" s="141">
        <f t="shared" si="3"/>
        <v>39217.17</v>
      </c>
      <c r="H32" s="207" t="s">
        <v>156</v>
      </c>
      <c r="I32" s="208"/>
      <c r="J32" s="103"/>
      <c r="K32" s="87"/>
      <c r="L32" s="107"/>
    </row>
    <row r="33" spans="1:12" ht="12.75">
      <c r="A33" s="142" t="s">
        <v>59</v>
      </c>
      <c r="B33" s="143" t="s">
        <v>233</v>
      </c>
      <c r="C33" s="142" t="s">
        <v>7</v>
      </c>
      <c r="D33" s="149">
        <v>1.8</v>
      </c>
      <c r="E33" s="137">
        <v>1466.93</v>
      </c>
      <c r="F33" s="137">
        <f t="shared" si="2"/>
        <v>1833.66</v>
      </c>
      <c r="G33" s="141">
        <f t="shared" si="3"/>
        <v>3300.59</v>
      </c>
      <c r="H33" s="207" t="s">
        <v>235</v>
      </c>
      <c r="I33" s="208"/>
      <c r="J33" s="103"/>
      <c r="K33" s="87"/>
      <c r="L33" s="107"/>
    </row>
    <row r="34" spans="1:12" s="105" customFormat="1" ht="22.5">
      <c r="A34" s="142" t="s">
        <v>120</v>
      </c>
      <c r="B34" s="143" t="s">
        <v>234</v>
      </c>
      <c r="C34" s="142" t="s">
        <v>4</v>
      </c>
      <c r="D34" s="149">
        <v>225</v>
      </c>
      <c r="E34" s="137">
        <v>74.71</v>
      </c>
      <c r="F34" s="137">
        <f t="shared" si="2"/>
        <v>93.39</v>
      </c>
      <c r="G34" s="141">
        <f t="shared" si="3"/>
        <v>21012.75</v>
      </c>
      <c r="H34" s="207" t="s">
        <v>175</v>
      </c>
      <c r="I34" s="208"/>
      <c r="J34" s="103"/>
      <c r="K34" s="106"/>
      <c r="L34" s="104"/>
    </row>
    <row r="35" spans="1:12" s="105" customFormat="1" ht="22.5">
      <c r="A35" s="142" t="s">
        <v>186</v>
      </c>
      <c r="B35" s="143" t="s">
        <v>339</v>
      </c>
      <c r="C35" s="142" t="s">
        <v>4</v>
      </c>
      <c r="D35" s="149">
        <v>483.92</v>
      </c>
      <c r="E35" s="137">
        <v>74.71</v>
      </c>
      <c r="F35" s="137">
        <f t="shared" si="2"/>
        <v>93.39</v>
      </c>
      <c r="G35" s="141">
        <f t="shared" si="3"/>
        <v>45193.29</v>
      </c>
      <c r="H35" s="207" t="s">
        <v>175</v>
      </c>
      <c r="I35" s="208"/>
      <c r="J35" s="103"/>
      <c r="K35" s="106"/>
      <c r="L35" s="104"/>
    </row>
    <row r="36" spans="1:12" ht="12.75">
      <c r="A36" s="142" t="s">
        <v>187</v>
      </c>
      <c r="B36" s="151" t="s">
        <v>353</v>
      </c>
      <c r="C36" s="152" t="s">
        <v>7</v>
      </c>
      <c r="D36" s="202">
        <v>1.75</v>
      </c>
      <c r="E36" s="137">
        <v>1686.76</v>
      </c>
      <c r="F36" s="137">
        <f t="shared" si="2"/>
        <v>2108.45</v>
      </c>
      <c r="G36" s="141">
        <f t="shared" si="3"/>
        <v>3689.79</v>
      </c>
      <c r="H36" s="207" t="s">
        <v>156</v>
      </c>
      <c r="I36" s="208"/>
      <c r="J36" s="103"/>
      <c r="K36" s="87"/>
      <c r="L36" s="104"/>
    </row>
    <row r="37" spans="1:12" ht="12.75">
      <c r="A37" s="142" t="s">
        <v>370</v>
      </c>
      <c r="B37" s="148" t="s">
        <v>299</v>
      </c>
      <c r="C37" s="197" t="s">
        <v>7</v>
      </c>
      <c r="D37" s="149">
        <v>1</v>
      </c>
      <c r="E37" s="137">
        <v>1686.76</v>
      </c>
      <c r="F37" s="137">
        <f t="shared" si="2"/>
        <v>2108.45</v>
      </c>
      <c r="G37" s="141">
        <f t="shared" si="3"/>
        <v>2108.45</v>
      </c>
      <c r="H37" s="207"/>
      <c r="I37" s="208"/>
      <c r="J37" s="103"/>
      <c r="K37" s="87"/>
      <c r="L37" s="104"/>
    </row>
    <row r="38" spans="1:12" s="105" customFormat="1" ht="33.75">
      <c r="A38" s="142"/>
      <c r="B38" s="150" t="s">
        <v>144</v>
      </c>
      <c r="C38" s="142"/>
      <c r="D38" s="149"/>
      <c r="E38" s="137"/>
      <c r="F38" s="137"/>
      <c r="G38" s="141"/>
      <c r="H38" s="207"/>
      <c r="I38" s="208"/>
      <c r="J38" s="103"/>
      <c r="K38" s="106"/>
      <c r="L38" s="104"/>
    </row>
    <row r="39" spans="1:12" s="105" customFormat="1" ht="12.75">
      <c r="A39" s="145"/>
      <c r="B39" s="146" t="s">
        <v>91</v>
      </c>
      <c r="C39" s="145"/>
      <c r="D39" s="174"/>
      <c r="E39" s="137"/>
      <c r="F39" s="137"/>
      <c r="G39" s="201">
        <f>SUM(G31:G38)</f>
        <v>178829.77000000002</v>
      </c>
      <c r="H39" s="207"/>
      <c r="I39" s="208"/>
      <c r="J39" s="103"/>
      <c r="K39" s="106"/>
      <c r="L39" s="104"/>
    </row>
    <row r="40" spans="1:12" s="105" customFormat="1" ht="12.75">
      <c r="A40" s="138">
        <v>5</v>
      </c>
      <c r="B40" s="139" t="s">
        <v>9</v>
      </c>
      <c r="C40" s="140"/>
      <c r="D40" s="174"/>
      <c r="E40" s="137"/>
      <c r="F40" s="137"/>
      <c r="G40" s="141"/>
      <c r="H40" s="207"/>
      <c r="I40" s="208"/>
      <c r="J40" s="103"/>
      <c r="K40" s="106"/>
      <c r="L40" s="104"/>
    </row>
    <row r="41" spans="1:12" ht="12.75">
      <c r="A41" s="142" t="s">
        <v>30</v>
      </c>
      <c r="B41" s="143" t="s">
        <v>147</v>
      </c>
      <c r="C41" s="142" t="s">
        <v>4</v>
      </c>
      <c r="D41" s="149">
        <v>31.4</v>
      </c>
      <c r="E41" s="137">
        <v>21.09</v>
      </c>
      <c r="F41" s="137">
        <f>ROUND(E41*$J$1,2)</f>
        <v>26.36</v>
      </c>
      <c r="G41" s="141">
        <f>ROUND(F41*D41,2)</f>
        <v>827.7</v>
      </c>
      <c r="H41" s="204" t="s">
        <v>479</v>
      </c>
      <c r="I41" s="208"/>
      <c r="J41" s="103"/>
      <c r="K41" s="87"/>
      <c r="L41" s="88"/>
    </row>
    <row r="42" spans="1:12" s="223" customFormat="1" ht="12.75" customHeight="1">
      <c r="A42" s="142" t="s">
        <v>480</v>
      </c>
      <c r="B42" s="143" t="s">
        <v>482</v>
      </c>
      <c r="C42" s="142" t="s">
        <v>4</v>
      </c>
      <c r="D42" s="149">
        <v>5.45</v>
      </c>
      <c r="E42" s="137">
        <v>21.09</v>
      </c>
      <c r="F42" s="137">
        <f>ROUND(E42*$J$1,2)</f>
        <v>26.36</v>
      </c>
      <c r="G42" s="141">
        <f>ROUND(F42*D42,2)</f>
        <v>143.66</v>
      </c>
      <c r="H42" s="207" t="s">
        <v>481</v>
      </c>
      <c r="I42" s="208"/>
      <c r="J42" s="224"/>
      <c r="K42" s="225"/>
      <c r="L42" s="226"/>
    </row>
    <row r="43" spans="1:12" s="105" customFormat="1" ht="12.75">
      <c r="A43" s="145"/>
      <c r="B43" s="146" t="s">
        <v>91</v>
      </c>
      <c r="C43" s="145"/>
      <c r="D43" s="174"/>
      <c r="E43" s="137"/>
      <c r="F43" s="137"/>
      <c r="G43" s="201">
        <f>SUM(G41:G42)</f>
        <v>971.36</v>
      </c>
      <c r="H43" s="207"/>
      <c r="I43" s="208"/>
      <c r="J43" s="103"/>
      <c r="K43" s="106"/>
      <c r="L43" s="104"/>
    </row>
    <row r="44" spans="1:12" ht="12.75">
      <c r="A44" s="138">
        <v>6</v>
      </c>
      <c r="B44" s="139" t="s">
        <v>86</v>
      </c>
      <c r="C44" s="140"/>
      <c r="D44" s="174"/>
      <c r="E44" s="137"/>
      <c r="F44" s="137"/>
      <c r="G44" s="141"/>
      <c r="H44" s="207"/>
      <c r="I44" s="208"/>
      <c r="J44" s="103"/>
      <c r="K44" s="87"/>
      <c r="L44" s="88"/>
    </row>
    <row r="45" spans="1:12" ht="12.75">
      <c r="A45" s="142" t="s">
        <v>60</v>
      </c>
      <c r="B45" s="148" t="s">
        <v>236</v>
      </c>
      <c r="C45" s="142" t="s">
        <v>4</v>
      </c>
      <c r="D45" s="149">
        <v>700</v>
      </c>
      <c r="E45" s="137">
        <v>39.86</v>
      </c>
      <c r="F45" s="137">
        <f>ROUND(E45*$J$1,2)</f>
        <v>49.83</v>
      </c>
      <c r="G45" s="141">
        <f>ROUND(F45*D45,2)</f>
        <v>34881</v>
      </c>
      <c r="H45" s="207" t="s">
        <v>237</v>
      </c>
      <c r="I45" s="208"/>
      <c r="J45" s="103"/>
      <c r="K45" s="87"/>
      <c r="L45" s="107"/>
    </row>
    <row r="46" spans="1:12" ht="12.75">
      <c r="A46" s="142" t="s">
        <v>304</v>
      </c>
      <c r="B46" s="148" t="s">
        <v>248</v>
      </c>
      <c r="C46" s="142" t="s">
        <v>4</v>
      </c>
      <c r="D46" s="149">
        <v>51</v>
      </c>
      <c r="E46" s="137">
        <v>555.79</v>
      </c>
      <c r="F46" s="137">
        <f>ROUND(E46*$J$1,2)</f>
        <v>694.74</v>
      </c>
      <c r="G46" s="141">
        <f>ROUND(F46*D46,2)</f>
        <v>35431.74</v>
      </c>
      <c r="H46" s="207" t="s">
        <v>249</v>
      </c>
      <c r="I46" s="208"/>
      <c r="J46" s="103"/>
      <c r="K46" s="87"/>
      <c r="L46" s="107"/>
    </row>
    <row r="47" spans="1:12" ht="12.75">
      <c r="A47" s="153"/>
      <c r="B47" s="146" t="s">
        <v>91</v>
      </c>
      <c r="C47" s="145"/>
      <c r="D47" s="174"/>
      <c r="E47" s="137"/>
      <c r="F47" s="137"/>
      <c r="G47" s="201">
        <f>SUM(G45+G46)</f>
        <v>70312.73999999999</v>
      </c>
      <c r="H47" s="204"/>
      <c r="I47" s="208"/>
      <c r="J47" s="103"/>
      <c r="K47" s="87"/>
      <c r="L47" s="104"/>
    </row>
    <row r="48" spans="1:12" ht="12.75">
      <c r="A48" s="154">
        <v>7</v>
      </c>
      <c r="B48" s="195" t="s">
        <v>10</v>
      </c>
      <c r="C48" s="145" t="s">
        <v>42</v>
      </c>
      <c r="D48" s="149"/>
      <c r="E48" s="137"/>
      <c r="F48" s="137"/>
      <c r="G48" s="149"/>
      <c r="H48" s="207"/>
      <c r="I48" s="208"/>
      <c r="J48" s="103"/>
      <c r="K48" s="87"/>
      <c r="L48" s="88"/>
    </row>
    <row r="49" spans="1:12" ht="22.5">
      <c r="A49" s="142" t="s">
        <v>31</v>
      </c>
      <c r="B49" s="196" t="s">
        <v>365</v>
      </c>
      <c r="C49" s="197" t="s">
        <v>11</v>
      </c>
      <c r="D49" s="149">
        <v>13</v>
      </c>
      <c r="E49" s="137">
        <v>604.46</v>
      </c>
      <c r="F49" s="137">
        <f>ROUND(E49*$J$1,2)</f>
        <v>755.58</v>
      </c>
      <c r="G49" s="149">
        <f>ROUND(F49*D49,2)</f>
        <v>9822.54</v>
      </c>
      <c r="H49" s="208" t="s">
        <v>366</v>
      </c>
      <c r="I49" s="215"/>
      <c r="J49" s="103"/>
      <c r="K49" s="87"/>
      <c r="L49" s="88"/>
    </row>
    <row r="50" spans="1:12" ht="12.75">
      <c r="A50" s="142" t="s">
        <v>32</v>
      </c>
      <c r="B50" s="148" t="s">
        <v>238</v>
      </c>
      <c r="C50" s="197" t="s">
        <v>11</v>
      </c>
      <c r="D50" s="149">
        <v>6</v>
      </c>
      <c r="E50" s="137">
        <v>379.19</v>
      </c>
      <c r="F50" s="137">
        <f aca="true" t="shared" si="4" ref="F50:F60">ROUND(E50*$J$1,2)</f>
        <v>473.99</v>
      </c>
      <c r="G50" s="149">
        <f aca="true" t="shared" si="5" ref="G50:G60">ROUND(F50*D50,2)</f>
        <v>2843.94</v>
      </c>
      <c r="H50" s="207" t="s">
        <v>184</v>
      </c>
      <c r="I50" s="208"/>
      <c r="J50" s="103"/>
      <c r="K50" s="87"/>
      <c r="L50" s="88"/>
    </row>
    <row r="51" spans="1:12" ht="12.75">
      <c r="A51" s="142" t="s">
        <v>188</v>
      </c>
      <c r="B51" s="148" t="s">
        <v>239</v>
      </c>
      <c r="C51" s="197" t="s">
        <v>11</v>
      </c>
      <c r="D51" s="149">
        <v>2</v>
      </c>
      <c r="E51" s="137">
        <v>303.35</v>
      </c>
      <c r="F51" s="137">
        <f t="shared" si="4"/>
        <v>379.19</v>
      </c>
      <c r="G51" s="149">
        <f t="shared" si="5"/>
        <v>758.38</v>
      </c>
      <c r="H51" s="207" t="s">
        <v>184</v>
      </c>
      <c r="I51" s="208"/>
      <c r="J51" s="103"/>
      <c r="K51" s="87"/>
      <c r="L51" s="88"/>
    </row>
    <row r="52" spans="1:12" ht="12.75">
      <c r="A52" s="142" t="s">
        <v>104</v>
      </c>
      <c r="B52" s="148" t="s">
        <v>240</v>
      </c>
      <c r="C52" s="197" t="s">
        <v>11</v>
      </c>
      <c r="D52" s="149">
        <v>2</v>
      </c>
      <c r="E52" s="137">
        <v>151.67</v>
      </c>
      <c r="F52" s="137">
        <f t="shared" si="4"/>
        <v>189.59</v>
      </c>
      <c r="G52" s="149">
        <f t="shared" si="5"/>
        <v>379.18</v>
      </c>
      <c r="H52" s="207" t="s">
        <v>241</v>
      </c>
      <c r="I52" s="208"/>
      <c r="J52" s="103"/>
      <c r="K52" s="87"/>
      <c r="L52" s="88"/>
    </row>
    <row r="53" spans="1:12" ht="12.75">
      <c r="A53" s="142" t="s">
        <v>110</v>
      </c>
      <c r="B53" s="148" t="s">
        <v>242</v>
      </c>
      <c r="C53" s="197" t="s">
        <v>11</v>
      </c>
      <c r="D53" s="149">
        <v>4</v>
      </c>
      <c r="E53" s="137">
        <v>557.53</v>
      </c>
      <c r="F53" s="137">
        <f t="shared" si="4"/>
        <v>696.91</v>
      </c>
      <c r="G53" s="149">
        <f t="shared" si="5"/>
        <v>2787.64</v>
      </c>
      <c r="H53" s="207" t="s">
        <v>243</v>
      </c>
      <c r="I53" s="208"/>
      <c r="J53" s="103"/>
      <c r="K53" s="87"/>
      <c r="L53" s="88"/>
    </row>
    <row r="54" spans="1:12" ht="12.75">
      <c r="A54" s="142" t="s">
        <v>189</v>
      </c>
      <c r="B54" s="148" t="s">
        <v>244</v>
      </c>
      <c r="C54" s="197" t="s">
        <v>11</v>
      </c>
      <c r="D54" s="149">
        <v>1</v>
      </c>
      <c r="E54" s="137">
        <v>918.28</v>
      </c>
      <c r="F54" s="137">
        <f t="shared" si="4"/>
        <v>1147.85</v>
      </c>
      <c r="G54" s="149">
        <f t="shared" si="5"/>
        <v>1147.85</v>
      </c>
      <c r="H54" s="207" t="s">
        <v>243</v>
      </c>
      <c r="I54" s="208"/>
      <c r="J54" s="103"/>
      <c r="K54" s="87"/>
      <c r="L54" s="88"/>
    </row>
    <row r="55" spans="1:12" ht="12.75">
      <c r="A55" s="142" t="s">
        <v>190</v>
      </c>
      <c r="B55" s="148" t="s">
        <v>245</v>
      </c>
      <c r="C55" s="197" t="s">
        <v>11</v>
      </c>
      <c r="D55" s="149">
        <v>1</v>
      </c>
      <c r="E55" s="137">
        <v>459.14</v>
      </c>
      <c r="F55" s="137">
        <f t="shared" si="4"/>
        <v>573.93</v>
      </c>
      <c r="G55" s="149">
        <f t="shared" si="5"/>
        <v>573.93</v>
      </c>
      <c r="H55" s="207" t="s">
        <v>243</v>
      </c>
      <c r="I55" s="208"/>
      <c r="J55" s="103"/>
      <c r="K55" s="87"/>
      <c r="L55" s="88"/>
    </row>
    <row r="56" spans="1:12" ht="12.75">
      <c r="A56" s="142" t="s">
        <v>191</v>
      </c>
      <c r="B56" s="148" t="s">
        <v>246</v>
      </c>
      <c r="C56" s="197" t="s">
        <v>11</v>
      </c>
      <c r="D56" s="149">
        <v>3</v>
      </c>
      <c r="E56" s="137">
        <v>408.13</v>
      </c>
      <c r="F56" s="137">
        <f t="shared" si="4"/>
        <v>510.16</v>
      </c>
      <c r="G56" s="149">
        <f t="shared" si="5"/>
        <v>1530.48</v>
      </c>
      <c r="H56" s="207" t="s">
        <v>243</v>
      </c>
      <c r="I56" s="208"/>
      <c r="J56" s="103"/>
      <c r="K56" s="87"/>
      <c r="L56" s="88"/>
    </row>
    <row r="57" spans="1:12" ht="12.75">
      <c r="A57" s="142" t="s">
        <v>192</v>
      </c>
      <c r="B57" s="148" t="s">
        <v>247</v>
      </c>
      <c r="C57" s="197" t="s">
        <v>11</v>
      </c>
      <c r="D57" s="149">
        <v>12</v>
      </c>
      <c r="E57" s="137">
        <v>383.32</v>
      </c>
      <c r="F57" s="137">
        <f t="shared" si="4"/>
        <v>479.15</v>
      </c>
      <c r="G57" s="149">
        <f t="shared" si="5"/>
        <v>5749.8</v>
      </c>
      <c r="H57" s="207" t="s">
        <v>367</v>
      </c>
      <c r="I57" s="208"/>
      <c r="J57" s="103"/>
      <c r="K57" s="87"/>
      <c r="L57" s="88"/>
    </row>
    <row r="58" spans="1:12" ht="12.75">
      <c r="A58" s="142" t="s">
        <v>193</v>
      </c>
      <c r="B58" s="148" t="s">
        <v>345</v>
      </c>
      <c r="C58" s="197" t="s">
        <v>346</v>
      </c>
      <c r="D58" s="149">
        <v>1</v>
      </c>
      <c r="E58" s="137">
        <v>497.52</v>
      </c>
      <c r="F58" s="137">
        <f t="shared" si="4"/>
        <v>621.9</v>
      </c>
      <c r="G58" s="149">
        <f t="shared" si="5"/>
        <v>621.9</v>
      </c>
      <c r="H58" s="207" t="s">
        <v>347</v>
      </c>
      <c r="I58" s="208"/>
      <c r="J58" s="103"/>
      <c r="K58" s="87"/>
      <c r="L58" s="88"/>
    </row>
    <row r="59" spans="1:12" ht="12.75">
      <c r="A59" s="142" t="s">
        <v>335</v>
      </c>
      <c r="B59" s="148" t="s">
        <v>385</v>
      </c>
      <c r="C59" s="197" t="s">
        <v>14</v>
      </c>
      <c r="D59" s="149">
        <v>140</v>
      </c>
      <c r="E59" s="137">
        <v>31.5</v>
      </c>
      <c r="F59" s="137">
        <f t="shared" si="4"/>
        <v>39.38</v>
      </c>
      <c r="G59" s="149">
        <f t="shared" si="5"/>
        <v>5513.2</v>
      </c>
      <c r="H59" s="216"/>
      <c r="I59" s="208"/>
      <c r="J59" s="103"/>
      <c r="K59" s="87"/>
      <c r="L59" s="88"/>
    </row>
    <row r="60" spans="1:12" ht="22.5">
      <c r="A60" s="142" t="s">
        <v>336</v>
      </c>
      <c r="B60" s="148" t="s">
        <v>395</v>
      </c>
      <c r="C60" s="197" t="s">
        <v>14</v>
      </c>
      <c r="D60" s="149">
        <v>75</v>
      </c>
      <c r="E60" s="137">
        <v>120</v>
      </c>
      <c r="F60" s="137">
        <f t="shared" si="4"/>
        <v>150</v>
      </c>
      <c r="G60" s="149">
        <f t="shared" si="5"/>
        <v>11250</v>
      </c>
      <c r="H60" s="207"/>
      <c r="I60" s="208"/>
      <c r="J60" s="103"/>
      <c r="K60" s="87"/>
      <c r="L60" s="88"/>
    </row>
    <row r="61" spans="1:12" ht="12.75">
      <c r="A61" s="153"/>
      <c r="B61" s="146" t="s">
        <v>91</v>
      </c>
      <c r="C61" s="145"/>
      <c r="D61" s="174"/>
      <c r="E61" s="137"/>
      <c r="F61" s="137"/>
      <c r="G61" s="201">
        <f>SUM(G49:G60)</f>
        <v>42978.84</v>
      </c>
      <c r="H61" s="207"/>
      <c r="I61" s="208"/>
      <c r="J61" s="103"/>
      <c r="K61" s="87"/>
      <c r="L61" s="104"/>
    </row>
    <row r="62" spans="1:12" ht="12.75">
      <c r="A62" s="154">
        <v>8</v>
      </c>
      <c r="B62" s="188" t="s">
        <v>12</v>
      </c>
      <c r="C62" s="140"/>
      <c r="D62" s="149"/>
      <c r="E62" s="137"/>
      <c r="F62" s="137"/>
      <c r="G62" s="141"/>
      <c r="H62" s="204"/>
      <c r="I62" s="208"/>
      <c r="J62" s="103"/>
      <c r="K62" s="87"/>
      <c r="L62" s="104"/>
    </row>
    <row r="63" spans="1:12" ht="12.75">
      <c r="A63" s="155" t="s">
        <v>305</v>
      </c>
      <c r="B63" s="148" t="s">
        <v>351</v>
      </c>
      <c r="C63" s="142" t="s">
        <v>4</v>
      </c>
      <c r="D63" s="149">
        <v>395</v>
      </c>
      <c r="E63" s="137">
        <v>96.29</v>
      </c>
      <c r="F63" s="137">
        <f>ROUND(E63*$J$1,2)</f>
        <v>120.36</v>
      </c>
      <c r="G63" s="141">
        <f>ROUND(F63*D63,2)</f>
        <v>47542.2</v>
      </c>
      <c r="H63" s="204" t="s">
        <v>350</v>
      </c>
      <c r="I63" s="208"/>
      <c r="J63" s="103"/>
      <c r="K63" s="87"/>
      <c r="L63" s="104"/>
    </row>
    <row r="64" spans="1:12" ht="12.75">
      <c r="A64" s="155" t="s">
        <v>122</v>
      </c>
      <c r="B64" s="143" t="s">
        <v>394</v>
      </c>
      <c r="C64" s="142" t="s">
        <v>14</v>
      </c>
      <c r="D64" s="149">
        <v>39</v>
      </c>
      <c r="E64" s="137">
        <v>36.4</v>
      </c>
      <c r="F64" s="137">
        <f>ROUND(E64*$J$1,2)</f>
        <v>45.5</v>
      </c>
      <c r="G64" s="141">
        <f>ROUND(F64*D64,2)</f>
        <v>1774.5</v>
      </c>
      <c r="H64" s="204" t="s">
        <v>349</v>
      </c>
      <c r="I64" s="208"/>
      <c r="J64" s="103"/>
      <c r="K64" s="87"/>
      <c r="L64" s="104"/>
    </row>
    <row r="65" spans="1:12" ht="12.75">
      <c r="A65" s="155" t="s">
        <v>123</v>
      </c>
      <c r="B65" s="143" t="s">
        <v>380</v>
      </c>
      <c r="C65" s="142" t="s">
        <v>81</v>
      </c>
      <c r="D65" s="149">
        <v>85.5</v>
      </c>
      <c r="E65" s="137">
        <v>45.05</v>
      </c>
      <c r="F65" s="137">
        <f>ROUND(E65*$J$1,2)</f>
        <v>56.31</v>
      </c>
      <c r="G65" s="141">
        <f>ROUND(F65*D65,2)</f>
        <v>4814.51</v>
      </c>
      <c r="H65" s="207" t="s">
        <v>183</v>
      </c>
      <c r="I65" s="208"/>
      <c r="J65" s="103"/>
      <c r="K65" s="87"/>
      <c r="L65" s="104"/>
    </row>
    <row r="66" spans="1:12" ht="12.75" customHeight="1">
      <c r="A66" s="155" t="s">
        <v>348</v>
      </c>
      <c r="B66" s="143" t="s">
        <v>352</v>
      </c>
      <c r="C66" s="142" t="s">
        <v>14</v>
      </c>
      <c r="D66" s="149">
        <v>70</v>
      </c>
      <c r="E66" s="137">
        <v>45.05</v>
      </c>
      <c r="F66" s="137">
        <f>ROUND(E66*$J$1,2)</f>
        <v>56.31</v>
      </c>
      <c r="G66" s="141">
        <f>ROUND(F66*D66,2)</f>
        <v>3941.7</v>
      </c>
      <c r="H66" s="207" t="s">
        <v>183</v>
      </c>
      <c r="I66" s="208"/>
      <c r="J66" s="103"/>
      <c r="K66" s="87"/>
      <c r="L66" s="104"/>
    </row>
    <row r="67" spans="1:12" ht="12.75">
      <c r="A67" s="155"/>
      <c r="B67" s="156" t="s">
        <v>115</v>
      </c>
      <c r="C67" s="142"/>
      <c r="D67" s="149"/>
      <c r="E67" s="137"/>
      <c r="F67" s="137"/>
      <c r="G67" s="141"/>
      <c r="H67" s="204"/>
      <c r="I67" s="208"/>
      <c r="J67" s="103"/>
      <c r="K67" s="87"/>
      <c r="L67" s="104"/>
    </row>
    <row r="68" spans="1:9" ht="12.75">
      <c r="A68" s="153"/>
      <c r="B68" s="146" t="s">
        <v>91</v>
      </c>
      <c r="C68" s="145"/>
      <c r="D68" s="174"/>
      <c r="E68" s="137"/>
      <c r="F68" s="137"/>
      <c r="G68" s="201">
        <f>SUM(G63:G67)</f>
        <v>58072.909999999996</v>
      </c>
      <c r="H68" s="204"/>
      <c r="I68" s="208"/>
    </row>
    <row r="69" spans="1:12" ht="12.75">
      <c r="A69" s="154">
        <v>9</v>
      </c>
      <c r="B69" s="198" t="s">
        <v>54</v>
      </c>
      <c r="C69" s="140"/>
      <c r="D69" s="149"/>
      <c r="E69" s="137"/>
      <c r="F69" s="137"/>
      <c r="G69" s="141"/>
      <c r="H69" s="204"/>
      <c r="I69" s="208"/>
      <c r="J69" s="103"/>
      <c r="K69" s="87"/>
      <c r="L69" s="104"/>
    </row>
    <row r="70" spans="1:12" ht="22.5">
      <c r="A70" s="155" t="s">
        <v>33</v>
      </c>
      <c r="B70" s="148" t="s">
        <v>358</v>
      </c>
      <c r="C70" s="142" t="s">
        <v>4</v>
      </c>
      <c r="D70" s="157">
        <v>1534</v>
      </c>
      <c r="E70" s="137">
        <v>4.07</v>
      </c>
      <c r="F70" s="137">
        <f>ROUND(E70*$J$1,2)</f>
        <v>5.09</v>
      </c>
      <c r="G70" s="141">
        <f>ROUND(F70*D70,2)</f>
        <v>7808.06</v>
      </c>
      <c r="H70" s="204" t="s">
        <v>354</v>
      </c>
      <c r="I70" s="208"/>
      <c r="J70" s="103"/>
      <c r="K70" s="87"/>
      <c r="L70" s="88"/>
    </row>
    <row r="71" spans="1:12" s="182" customFormat="1" ht="11.25" customHeight="1">
      <c r="A71" s="155" t="s">
        <v>105</v>
      </c>
      <c r="B71" s="196" t="s">
        <v>359</v>
      </c>
      <c r="C71" s="177" t="s">
        <v>4</v>
      </c>
      <c r="D71" s="185">
        <v>1534</v>
      </c>
      <c r="E71" s="178">
        <v>9.41</v>
      </c>
      <c r="F71" s="137">
        <f>ROUND(E71*$J$1,2)</f>
        <v>11.76</v>
      </c>
      <c r="G71" s="141">
        <f>ROUND(F71*D71,2)</f>
        <v>18039.84</v>
      </c>
      <c r="H71" s="210" t="s">
        <v>355</v>
      </c>
      <c r="I71" s="211"/>
      <c r="J71" s="179"/>
      <c r="K71" s="180"/>
      <c r="L71" s="181"/>
    </row>
    <row r="72" spans="1:12" s="182" customFormat="1" ht="22.5" customHeight="1">
      <c r="A72" s="155" t="s">
        <v>362</v>
      </c>
      <c r="B72" s="196" t="s">
        <v>360</v>
      </c>
      <c r="C72" s="177" t="s">
        <v>4</v>
      </c>
      <c r="D72" s="185">
        <v>401</v>
      </c>
      <c r="E72" s="178">
        <v>4.07</v>
      </c>
      <c r="F72" s="137">
        <f>ROUND(E72*$J$1,2)</f>
        <v>5.09</v>
      </c>
      <c r="G72" s="141">
        <f>ROUND(F72*D72,2)</f>
        <v>2041.09</v>
      </c>
      <c r="H72" s="210" t="s">
        <v>354</v>
      </c>
      <c r="I72" s="211"/>
      <c r="J72" s="179"/>
      <c r="K72" s="180"/>
      <c r="L72" s="181"/>
    </row>
    <row r="73" spans="1:12" s="182" customFormat="1" ht="11.25" customHeight="1">
      <c r="A73" s="155" t="s">
        <v>363</v>
      </c>
      <c r="B73" s="196" t="s">
        <v>361</v>
      </c>
      <c r="C73" s="177" t="s">
        <v>4</v>
      </c>
      <c r="D73" s="185">
        <v>401</v>
      </c>
      <c r="E73" s="178">
        <v>9.41</v>
      </c>
      <c r="F73" s="137">
        <f>ROUND(E73*$J$1,2)</f>
        <v>11.76</v>
      </c>
      <c r="G73" s="141">
        <f>ROUND(F73*D73,2)</f>
        <v>4715.76</v>
      </c>
      <c r="H73" s="210" t="s">
        <v>355</v>
      </c>
      <c r="I73" s="211"/>
      <c r="J73" s="179"/>
      <c r="K73" s="180"/>
      <c r="L73" s="181"/>
    </row>
    <row r="74" spans="1:12" s="182" customFormat="1" ht="11.25" customHeight="1">
      <c r="A74" s="155" t="s">
        <v>364</v>
      </c>
      <c r="B74" s="148" t="s">
        <v>369</v>
      </c>
      <c r="C74" s="197" t="s">
        <v>4</v>
      </c>
      <c r="D74" s="149">
        <v>148.05</v>
      </c>
      <c r="E74" s="137">
        <v>31.55</v>
      </c>
      <c r="F74" s="137">
        <f>ROUND(E74*$J$1,2)</f>
        <v>39.44</v>
      </c>
      <c r="G74" s="141">
        <f>ROUND(F74*D74,2)</f>
        <v>5839.09</v>
      </c>
      <c r="H74" s="207" t="s">
        <v>368</v>
      </c>
      <c r="I74" s="211"/>
      <c r="J74" s="179"/>
      <c r="K74" s="180"/>
      <c r="L74" s="181"/>
    </row>
    <row r="75" spans="1:12" s="105" customFormat="1" ht="12.75" customHeight="1">
      <c r="A75" s="153"/>
      <c r="B75" s="146" t="s">
        <v>91</v>
      </c>
      <c r="C75" s="145"/>
      <c r="D75" s="174"/>
      <c r="E75" s="137"/>
      <c r="F75" s="137"/>
      <c r="G75" s="201">
        <f>SUM(G70:G74)</f>
        <v>38443.84</v>
      </c>
      <c r="H75" s="207"/>
      <c r="I75" s="208"/>
      <c r="J75" s="103"/>
      <c r="K75" s="106"/>
      <c r="L75" s="104"/>
    </row>
    <row r="76" spans="1:12" s="105" customFormat="1" ht="12.75">
      <c r="A76" s="154">
        <v>10</v>
      </c>
      <c r="B76" s="188" t="s">
        <v>475</v>
      </c>
      <c r="C76" s="140"/>
      <c r="D76" s="149"/>
      <c r="E76" s="137"/>
      <c r="F76" s="137"/>
      <c r="G76" s="141"/>
      <c r="H76" s="207"/>
      <c r="I76" s="208"/>
      <c r="J76" s="103"/>
      <c r="K76" s="106"/>
      <c r="L76" s="104"/>
    </row>
    <row r="77" spans="1:12" s="105" customFormat="1" ht="12.75">
      <c r="A77" s="155" t="s">
        <v>34</v>
      </c>
      <c r="B77" s="148" t="s">
        <v>477</v>
      </c>
      <c r="C77" s="197" t="s">
        <v>4</v>
      </c>
      <c r="D77" s="149">
        <v>111</v>
      </c>
      <c r="E77" s="137">
        <v>78.37</v>
      </c>
      <c r="F77" s="137">
        <f aca="true" t="shared" si="6" ref="F77:F83">ROUND(E77*$J$1,2)</f>
        <v>97.96</v>
      </c>
      <c r="G77" s="149">
        <f aca="true" t="shared" si="7" ref="G77:G83">ROUND(F77*D77,2)</f>
        <v>10873.56</v>
      </c>
      <c r="H77" s="207" t="s">
        <v>177</v>
      </c>
      <c r="I77" s="208"/>
      <c r="J77" s="103"/>
      <c r="K77" s="106"/>
      <c r="L77" s="104"/>
    </row>
    <row r="78" spans="1:12" s="105" customFormat="1" ht="12.75">
      <c r="A78" s="155" t="s">
        <v>35</v>
      </c>
      <c r="B78" s="148" t="s">
        <v>386</v>
      </c>
      <c r="C78" s="197" t="s">
        <v>4</v>
      </c>
      <c r="D78" s="149">
        <v>265.91</v>
      </c>
      <c r="E78" s="137">
        <v>91.7</v>
      </c>
      <c r="F78" s="137">
        <f t="shared" si="6"/>
        <v>114.63</v>
      </c>
      <c r="G78" s="149">
        <f t="shared" si="7"/>
        <v>30481.26</v>
      </c>
      <c r="H78" s="207" t="s">
        <v>373</v>
      </c>
      <c r="I78" s="208"/>
      <c r="J78" s="103"/>
      <c r="K78" s="106"/>
      <c r="L78" s="104"/>
    </row>
    <row r="79" spans="1:12" s="105" customFormat="1" ht="12.75">
      <c r="A79" s="155" t="s">
        <v>106</v>
      </c>
      <c r="B79" s="217" t="s">
        <v>372</v>
      </c>
      <c r="C79" s="218" t="s">
        <v>4</v>
      </c>
      <c r="D79" s="219">
        <v>95.59</v>
      </c>
      <c r="E79" s="220">
        <v>39.59</v>
      </c>
      <c r="F79" s="137">
        <f t="shared" si="6"/>
        <v>49.49</v>
      </c>
      <c r="G79" s="149">
        <f t="shared" si="7"/>
        <v>4730.75</v>
      </c>
      <c r="H79" s="207" t="s">
        <v>374</v>
      </c>
      <c r="I79" s="208"/>
      <c r="J79" s="103"/>
      <c r="K79" s="106"/>
      <c r="L79" s="104"/>
    </row>
    <row r="80" spans="1:12" s="105" customFormat="1" ht="12.75">
      <c r="A80" s="155" t="s">
        <v>371</v>
      </c>
      <c r="B80" s="217" t="s">
        <v>377</v>
      </c>
      <c r="C80" s="218" t="s">
        <v>14</v>
      </c>
      <c r="D80" s="219">
        <v>85</v>
      </c>
      <c r="E80" s="220">
        <v>7.58</v>
      </c>
      <c r="F80" s="137">
        <f t="shared" si="6"/>
        <v>9.48</v>
      </c>
      <c r="G80" s="149">
        <f t="shared" si="7"/>
        <v>805.8</v>
      </c>
      <c r="H80" s="207" t="s">
        <v>378</v>
      </c>
      <c r="I80" s="208"/>
      <c r="J80" s="103"/>
      <c r="K80" s="106"/>
      <c r="L80" s="104"/>
    </row>
    <row r="81" spans="1:12" s="105" customFormat="1" ht="12.75">
      <c r="A81" s="155" t="s">
        <v>375</v>
      </c>
      <c r="B81" s="217" t="s">
        <v>387</v>
      </c>
      <c r="C81" s="218" t="s">
        <v>14</v>
      </c>
      <c r="D81" s="219">
        <v>130</v>
      </c>
      <c r="E81" s="220">
        <v>17.01</v>
      </c>
      <c r="F81" s="137">
        <f t="shared" si="6"/>
        <v>21.26</v>
      </c>
      <c r="G81" s="149">
        <f t="shared" si="7"/>
        <v>2763.8</v>
      </c>
      <c r="H81" s="207" t="s">
        <v>379</v>
      </c>
      <c r="I81" s="208"/>
      <c r="J81" s="103"/>
      <c r="K81" s="106"/>
      <c r="L81" s="104"/>
    </row>
    <row r="82" spans="1:12" s="105" customFormat="1" ht="12" customHeight="1">
      <c r="A82" s="155" t="s">
        <v>376</v>
      </c>
      <c r="B82" s="196" t="s">
        <v>381</v>
      </c>
      <c r="C82" s="197" t="s">
        <v>14</v>
      </c>
      <c r="D82" s="149">
        <v>49</v>
      </c>
      <c r="E82" s="137">
        <v>72.01</v>
      </c>
      <c r="F82" s="137">
        <f t="shared" si="6"/>
        <v>90.01</v>
      </c>
      <c r="G82" s="149">
        <f t="shared" si="7"/>
        <v>4410.49</v>
      </c>
      <c r="H82" s="207" t="s">
        <v>176</v>
      </c>
      <c r="I82" s="208"/>
      <c r="J82" s="103"/>
      <c r="K82" s="194"/>
      <c r="L82" s="104"/>
    </row>
    <row r="83" spans="1:12" s="105" customFormat="1" ht="12" customHeight="1">
      <c r="A83" s="155" t="s">
        <v>476</v>
      </c>
      <c r="B83" s="196" t="s">
        <v>478</v>
      </c>
      <c r="C83" s="197" t="s">
        <v>7</v>
      </c>
      <c r="D83" s="149">
        <v>5.12</v>
      </c>
      <c r="E83" s="137">
        <v>1686.76</v>
      </c>
      <c r="F83" s="137">
        <f t="shared" si="6"/>
        <v>2108.45</v>
      </c>
      <c r="G83" s="149">
        <f t="shared" si="7"/>
        <v>10795.26</v>
      </c>
      <c r="H83" s="207" t="s">
        <v>156</v>
      </c>
      <c r="I83" s="208"/>
      <c r="J83" s="103"/>
      <c r="K83" s="194"/>
      <c r="L83" s="104"/>
    </row>
    <row r="84" spans="1:12" ht="12.75">
      <c r="A84" s="145"/>
      <c r="B84" s="146" t="s">
        <v>91</v>
      </c>
      <c r="C84" s="145"/>
      <c r="D84" s="174"/>
      <c r="E84" s="137"/>
      <c r="F84" s="137"/>
      <c r="G84" s="201">
        <f>SUM(G77:G83)</f>
        <v>64860.920000000006</v>
      </c>
      <c r="H84" s="207"/>
      <c r="I84" s="208"/>
      <c r="J84" s="103"/>
      <c r="K84" s="87"/>
      <c r="L84" s="88"/>
    </row>
    <row r="85" spans="1:12" ht="12.75">
      <c r="A85" s="154">
        <v>11</v>
      </c>
      <c r="B85" s="188" t="s">
        <v>80</v>
      </c>
      <c r="C85" s="140"/>
      <c r="D85" s="149"/>
      <c r="E85" s="137"/>
      <c r="F85" s="137"/>
      <c r="G85" s="141"/>
      <c r="H85" s="204"/>
      <c r="I85" s="208"/>
      <c r="J85" s="103"/>
      <c r="K85" s="87"/>
      <c r="L85" s="88"/>
    </row>
    <row r="86" spans="1:12" s="108" customFormat="1" ht="15">
      <c r="A86" s="138"/>
      <c r="B86" s="189" t="s">
        <v>39</v>
      </c>
      <c r="C86" s="140"/>
      <c r="D86" s="149"/>
      <c r="E86" s="137"/>
      <c r="F86" s="137"/>
      <c r="G86" s="141"/>
      <c r="H86" s="212"/>
      <c r="I86" s="208"/>
      <c r="J86" s="103"/>
      <c r="K86" s="109"/>
      <c r="L86" s="110"/>
    </row>
    <row r="87" spans="1:12" s="105" customFormat="1" ht="12.75">
      <c r="A87" s="142" t="s">
        <v>36</v>
      </c>
      <c r="B87" s="143" t="s">
        <v>155</v>
      </c>
      <c r="C87" s="142" t="s">
        <v>16</v>
      </c>
      <c r="D87" s="149">
        <v>24</v>
      </c>
      <c r="E87" s="137">
        <v>200</v>
      </c>
      <c r="F87" s="137">
        <f aca="true" t="shared" si="8" ref="F87:F99">ROUND(E87*$J$1,2)</f>
        <v>250</v>
      </c>
      <c r="G87" s="141">
        <f aca="true" t="shared" si="9" ref="G87:G99">ROUND(F87*D87,2)</f>
        <v>6000</v>
      </c>
      <c r="H87" s="207"/>
      <c r="I87" s="208"/>
      <c r="J87" s="103"/>
      <c r="K87" s="123"/>
      <c r="L87" s="104"/>
    </row>
    <row r="88" spans="1:12" s="105" customFormat="1" ht="12.75">
      <c r="A88" s="142" t="s">
        <v>37</v>
      </c>
      <c r="B88" s="148" t="s">
        <v>467</v>
      </c>
      <c r="C88" s="142" t="s">
        <v>40</v>
      </c>
      <c r="D88" s="149">
        <v>1</v>
      </c>
      <c r="E88" s="137">
        <v>2566.02</v>
      </c>
      <c r="F88" s="137">
        <f t="shared" si="8"/>
        <v>3207.53</v>
      </c>
      <c r="G88" s="141">
        <f t="shared" si="9"/>
        <v>3207.53</v>
      </c>
      <c r="H88" s="207" t="s">
        <v>468</v>
      </c>
      <c r="I88" s="208"/>
      <c r="J88" s="103"/>
      <c r="K88" s="123"/>
      <c r="L88" s="104"/>
    </row>
    <row r="89" spans="1:12" s="105" customFormat="1" ht="12.75">
      <c r="A89" s="142" t="s">
        <v>61</v>
      </c>
      <c r="B89" s="143" t="s">
        <v>390</v>
      </c>
      <c r="C89" s="142" t="s">
        <v>40</v>
      </c>
      <c r="D89" s="149">
        <v>1</v>
      </c>
      <c r="E89" s="137">
        <v>986.14</v>
      </c>
      <c r="F89" s="137">
        <f t="shared" si="8"/>
        <v>1232.68</v>
      </c>
      <c r="G89" s="141">
        <f t="shared" si="9"/>
        <v>1232.68</v>
      </c>
      <c r="H89" s="207" t="s">
        <v>393</v>
      </c>
      <c r="I89" s="208"/>
      <c r="J89" s="103"/>
      <c r="K89" s="123"/>
      <c r="L89" s="104"/>
    </row>
    <row r="90" spans="1:12" ht="12.75">
      <c r="A90" s="142" t="s">
        <v>300</v>
      </c>
      <c r="B90" s="158" t="s">
        <v>253</v>
      </c>
      <c r="C90" s="159" t="s">
        <v>40</v>
      </c>
      <c r="D90" s="149">
        <v>1</v>
      </c>
      <c r="E90" s="137">
        <v>72.8</v>
      </c>
      <c r="F90" s="137">
        <f t="shared" si="8"/>
        <v>91</v>
      </c>
      <c r="G90" s="141">
        <f t="shared" si="9"/>
        <v>91</v>
      </c>
      <c r="H90" s="207" t="s">
        <v>254</v>
      </c>
      <c r="I90" s="208"/>
      <c r="J90" s="103"/>
      <c r="K90" s="87"/>
      <c r="L90" s="104"/>
    </row>
    <row r="91" spans="1:12" ht="12.75">
      <c r="A91" s="142" t="s">
        <v>107</v>
      </c>
      <c r="B91" s="158" t="s">
        <v>255</v>
      </c>
      <c r="C91" s="159" t="s">
        <v>40</v>
      </c>
      <c r="D91" s="149">
        <v>3</v>
      </c>
      <c r="E91" s="137">
        <v>72.8</v>
      </c>
      <c r="F91" s="137">
        <f t="shared" si="8"/>
        <v>91</v>
      </c>
      <c r="G91" s="141">
        <f t="shared" si="9"/>
        <v>273</v>
      </c>
      <c r="H91" s="207" t="s">
        <v>254</v>
      </c>
      <c r="I91" s="208"/>
      <c r="J91" s="103"/>
      <c r="K91" s="87"/>
      <c r="L91" s="104"/>
    </row>
    <row r="92" spans="1:12" ht="12.75">
      <c r="A92" s="142" t="s">
        <v>111</v>
      </c>
      <c r="B92" s="158" t="s">
        <v>256</v>
      </c>
      <c r="C92" s="159" t="s">
        <v>40</v>
      </c>
      <c r="D92" s="149">
        <v>4</v>
      </c>
      <c r="E92" s="137">
        <v>72.8</v>
      </c>
      <c r="F92" s="137">
        <f t="shared" si="8"/>
        <v>91</v>
      </c>
      <c r="G92" s="141">
        <f t="shared" si="9"/>
        <v>364</v>
      </c>
      <c r="H92" s="207" t="s">
        <v>254</v>
      </c>
      <c r="I92" s="208"/>
      <c r="J92" s="103"/>
      <c r="K92" s="87"/>
      <c r="L92" s="104"/>
    </row>
    <row r="93" spans="1:12" ht="12.75">
      <c r="A93" s="142" t="s">
        <v>112</v>
      </c>
      <c r="B93" s="158" t="s">
        <v>257</v>
      </c>
      <c r="C93" s="159" t="s">
        <v>40</v>
      </c>
      <c r="D93" s="149">
        <v>1</v>
      </c>
      <c r="E93" s="137">
        <v>72.8</v>
      </c>
      <c r="F93" s="137">
        <f t="shared" si="8"/>
        <v>91</v>
      </c>
      <c r="G93" s="141">
        <f t="shared" si="9"/>
        <v>91</v>
      </c>
      <c r="H93" s="207" t="s">
        <v>254</v>
      </c>
      <c r="I93" s="208"/>
      <c r="J93" s="103"/>
      <c r="K93" s="87"/>
      <c r="L93" s="104"/>
    </row>
    <row r="94" spans="1:12" ht="12.75">
      <c r="A94" s="142" t="s">
        <v>118</v>
      </c>
      <c r="B94" s="158" t="s">
        <v>251</v>
      </c>
      <c r="C94" s="159" t="s">
        <v>40</v>
      </c>
      <c r="D94" s="149">
        <v>1</v>
      </c>
      <c r="E94" s="137">
        <v>42.61</v>
      </c>
      <c r="F94" s="137">
        <f t="shared" si="8"/>
        <v>53.26</v>
      </c>
      <c r="G94" s="141">
        <f t="shared" si="9"/>
        <v>53.26</v>
      </c>
      <c r="H94" s="207" t="s">
        <v>250</v>
      </c>
      <c r="I94" s="208"/>
      <c r="J94" s="103"/>
      <c r="K94" s="87"/>
      <c r="L94" s="104"/>
    </row>
    <row r="95" spans="1:12" ht="12.75">
      <c r="A95" s="142" t="s">
        <v>227</v>
      </c>
      <c r="B95" s="158" t="s">
        <v>252</v>
      </c>
      <c r="C95" s="159" t="s">
        <v>40</v>
      </c>
      <c r="D95" s="149">
        <v>2</v>
      </c>
      <c r="E95" s="137">
        <v>71.16</v>
      </c>
      <c r="F95" s="137">
        <f t="shared" si="8"/>
        <v>88.95</v>
      </c>
      <c r="G95" s="141">
        <f t="shared" si="9"/>
        <v>177.9</v>
      </c>
      <c r="H95" s="207" t="s">
        <v>356</v>
      </c>
      <c r="I95" s="208"/>
      <c r="J95" s="103"/>
      <c r="K95" s="87"/>
      <c r="L95" s="104"/>
    </row>
    <row r="96" spans="1:12" ht="12.75">
      <c r="A96" s="142" t="s">
        <v>301</v>
      </c>
      <c r="B96" s="158" t="s">
        <v>259</v>
      </c>
      <c r="C96" s="159" t="s">
        <v>14</v>
      </c>
      <c r="D96" s="149">
        <v>75</v>
      </c>
      <c r="E96" s="137">
        <v>5.21</v>
      </c>
      <c r="F96" s="137">
        <f t="shared" si="8"/>
        <v>6.51</v>
      </c>
      <c r="G96" s="141">
        <f t="shared" si="9"/>
        <v>488.25</v>
      </c>
      <c r="H96" s="207" t="s">
        <v>258</v>
      </c>
      <c r="I96" s="208"/>
      <c r="J96" s="103"/>
      <c r="K96" s="87"/>
      <c r="L96" s="104"/>
    </row>
    <row r="97" spans="1:12" ht="12.75">
      <c r="A97" s="142" t="s">
        <v>302</v>
      </c>
      <c r="B97" s="158" t="s">
        <v>260</v>
      </c>
      <c r="C97" s="159" t="s">
        <v>14</v>
      </c>
      <c r="D97" s="149">
        <v>55</v>
      </c>
      <c r="E97" s="137">
        <v>8.37</v>
      </c>
      <c r="F97" s="137">
        <f t="shared" si="8"/>
        <v>10.46</v>
      </c>
      <c r="G97" s="141">
        <f t="shared" si="9"/>
        <v>575.3</v>
      </c>
      <c r="H97" s="207" t="s">
        <v>262</v>
      </c>
      <c r="I97" s="208"/>
      <c r="J97" s="103"/>
      <c r="K97" s="87"/>
      <c r="L97" s="104"/>
    </row>
    <row r="98" spans="1:12" ht="12.75">
      <c r="A98" s="142" t="s">
        <v>303</v>
      </c>
      <c r="B98" s="158" t="s">
        <v>261</v>
      </c>
      <c r="C98" s="159" t="s">
        <v>14</v>
      </c>
      <c r="D98" s="149">
        <v>27</v>
      </c>
      <c r="E98" s="137">
        <v>11.96</v>
      </c>
      <c r="F98" s="137">
        <f t="shared" si="8"/>
        <v>14.95</v>
      </c>
      <c r="G98" s="141">
        <f t="shared" si="9"/>
        <v>403.65</v>
      </c>
      <c r="H98" s="207" t="s">
        <v>263</v>
      </c>
      <c r="I98" s="208"/>
      <c r="J98" s="103"/>
      <c r="K98" s="194"/>
      <c r="L98" s="104"/>
    </row>
    <row r="99" spans="1:12" ht="12.75">
      <c r="A99" s="142" t="s">
        <v>389</v>
      </c>
      <c r="B99" s="158" t="s">
        <v>264</v>
      </c>
      <c r="C99" s="159" t="s">
        <v>14</v>
      </c>
      <c r="D99" s="149">
        <v>10</v>
      </c>
      <c r="E99" s="137">
        <v>14.17</v>
      </c>
      <c r="F99" s="137">
        <f t="shared" si="8"/>
        <v>17.71</v>
      </c>
      <c r="G99" s="141">
        <f t="shared" si="9"/>
        <v>177.1</v>
      </c>
      <c r="H99" s="207" t="s">
        <v>265</v>
      </c>
      <c r="I99" s="208"/>
      <c r="J99" s="103"/>
      <c r="K99" s="194"/>
      <c r="L99" s="104"/>
    </row>
    <row r="100" spans="1:12" ht="12.75">
      <c r="A100" s="145"/>
      <c r="B100" s="146" t="s">
        <v>91</v>
      </c>
      <c r="C100" s="145"/>
      <c r="D100" s="174"/>
      <c r="E100" s="137"/>
      <c r="F100" s="137"/>
      <c r="G100" s="201">
        <f>SUM(G87:G99)</f>
        <v>13134.67</v>
      </c>
      <c r="H100" s="204"/>
      <c r="I100" s="208"/>
      <c r="J100" s="103"/>
      <c r="K100" s="194"/>
      <c r="L100" s="107"/>
    </row>
    <row r="101" spans="1:12" s="105" customFormat="1" ht="12.75">
      <c r="A101" s="154">
        <v>12</v>
      </c>
      <c r="B101" s="189" t="s">
        <v>74</v>
      </c>
      <c r="C101" s="142"/>
      <c r="D101" s="149"/>
      <c r="E101" s="137"/>
      <c r="F101" s="137"/>
      <c r="G101" s="141"/>
      <c r="H101" s="207"/>
      <c r="I101" s="208"/>
      <c r="J101" s="103"/>
      <c r="K101" s="106"/>
      <c r="L101" s="104"/>
    </row>
    <row r="102" spans="1:12" ht="22.5" customHeight="1">
      <c r="A102" s="142" t="s">
        <v>67</v>
      </c>
      <c r="B102" s="176" t="s">
        <v>266</v>
      </c>
      <c r="C102" s="159" t="s">
        <v>40</v>
      </c>
      <c r="D102" s="149">
        <v>2</v>
      </c>
      <c r="E102" s="137">
        <v>293.05</v>
      </c>
      <c r="F102" s="137">
        <f aca="true" t="shared" si="10" ref="F102:F112">ROUND(E102*$J$1,2)</f>
        <v>366.31</v>
      </c>
      <c r="G102" s="141">
        <f aca="true" t="shared" si="11" ref="G102:G112">ROUND(F102*D102,2)</f>
        <v>732.62</v>
      </c>
      <c r="H102" s="204" t="s">
        <v>157</v>
      </c>
      <c r="I102" s="208"/>
      <c r="J102" s="103"/>
      <c r="K102" s="194"/>
      <c r="L102" s="107"/>
    </row>
    <row r="103" spans="1:12" s="105" customFormat="1" ht="22.5">
      <c r="A103" s="142" t="s">
        <v>68</v>
      </c>
      <c r="B103" s="143" t="s">
        <v>135</v>
      </c>
      <c r="C103" s="142" t="s">
        <v>16</v>
      </c>
      <c r="D103" s="149">
        <v>25</v>
      </c>
      <c r="E103" s="137">
        <v>150</v>
      </c>
      <c r="F103" s="137">
        <f t="shared" si="10"/>
        <v>187.5</v>
      </c>
      <c r="G103" s="141">
        <f t="shared" si="11"/>
        <v>4687.5</v>
      </c>
      <c r="H103" s="207"/>
      <c r="I103" s="208"/>
      <c r="J103" s="103"/>
      <c r="K103" s="123"/>
      <c r="L103" s="104"/>
    </row>
    <row r="104" spans="1:12" ht="12.75">
      <c r="A104" s="142" t="s">
        <v>306</v>
      </c>
      <c r="B104" s="158" t="s">
        <v>267</v>
      </c>
      <c r="C104" s="159" t="s">
        <v>14</v>
      </c>
      <c r="D104" s="149">
        <v>31.5</v>
      </c>
      <c r="E104" s="137">
        <v>12.55</v>
      </c>
      <c r="F104" s="137">
        <f t="shared" si="10"/>
        <v>15.69</v>
      </c>
      <c r="G104" s="141">
        <f t="shared" si="11"/>
        <v>494.24</v>
      </c>
      <c r="H104" s="207" t="s">
        <v>268</v>
      </c>
      <c r="I104" s="208"/>
      <c r="J104" s="103"/>
      <c r="K104" s="87"/>
      <c r="L104" s="104"/>
    </row>
    <row r="105" spans="1:12" ht="12.75">
      <c r="A105" s="142" t="s">
        <v>307</v>
      </c>
      <c r="B105" s="158" t="s">
        <v>269</v>
      </c>
      <c r="C105" s="159" t="s">
        <v>14</v>
      </c>
      <c r="D105" s="149">
        <v>20</v>
      </c>
      <c r="E105" s="137">
        <v>7.47</v>
      </c>
      <c r="F105" s="137">
        <f t="shared" si="10"/>
        <v>9.34</v>
      </c>
      <c r="G105" s="141">
        <f t="shared" si="11"/>
        <v>186.8</v>
      </c>
      <c r="H105" s="207" t="s">
        <v>274</v>
      </c>
      <c r="I105" s="208"/>
      <c r="J105" s="103"/>
      <c r="K105" s="194"/>
      <c r="L105" s="104"/>
    </row>
    <row r="106" spans="1:12" ht="12.75">
      <c r="A106" s="142" t="s">
        <v>69</v>
      </c>
      <c r="B106" s="158" t="s">
        <v>270</v>
      </c>
      <c r="C106" s="159" t="s">
        <v>14</v>
      </c>
      <c r="D106" s="149">
        <v>40</v>
      </c>
      <c r="E106" s="137">
        <v>12.55</v>
      </c>
      <c r="F106" s="137">
        <f t="shared" si="10"/>
        <v>15.69</v>
      </c>
      <c r="G106" s="141">
        <f t="shared" si="11"/>
        <v>627.6</v>
      </c>
      <c r="H106" s="207" t="s">
        <v>268</v>
      </c>
      <c r="I106" s="208"/>
      <c r="J106" s="103"/>
      <c r="K106" s="194"/>
      <c r="L106" s="104"/>
    </row>
    <row r="107" spans="1:12" ht="12.75">
      <c r="A107" s="142" t="s">
        <v>125</v>
      </c>
      <c r="B107" s="158" t="s">
        <v>271</v>
      </c>
      <c r="C107" s="159" t="s">
        <v>14</v>
      </c>
      <c r="D107" s="149">
        <v>20</v>
      </c>
      <c r="E107" s="137">
        <v>19.79</v>
      </c>
      <c r="F107" s="137">
        <f t="shared" si="10"/>
        <v>24.74</v>
      </c>
      <c r="G107" s="141">
        <f t="shared" si="11"/>
        <v>494.8</v>
      </c>
      <c r="H107" s="207" t="s">
        <v>275</v>
      </c>
      <c r="I107" s="208"/>
      <c r="J107" s="103"/>
      <c r="K107" s="194"/>
      <c r="L107" s="104"/>
    </row>
    <row r="108" spans="1:12" ht="12.75">
      <c r="A108" s="142" t="s">
        <v>308</v>
      </c>
      <c r="B108" s="158" t="s">
        <v>272</v>
      </c>
      <c r="C108" s="159" t="s">
        <v>14</v>
      </c>
      <c r="D108" s="149">
        <v>50</v>
      </c>
      <c r="E108" s="137">
        <v>22.32</v>
      </c>
      <c r="F108" s="137">
        <f t="shared" si="10"/>
        <v>27.9</v>
      </c>
      <c r="G108" s="141">
        <f t="shared" si="11"/>
        <v>1395</v>
      </c>
      <c r="H108" s="207" t="s">
        <v>276</v>
      </c>
      <c r="I108" s="208"/>
      <c r="J108" s="103"/>
      <c r="K108" s="194"/>
      <c r="L108" s="104"/>
    </row>
    <row r="109" spans="1:12" ht="12.75">
      <c r="A109" s="142" t="s">
        <v>309</v>
      </c>
      <c r="B109" s="158" t="s">
        <v>273</v>
      </c>
      <c r="C109" s="159" t="s">
        <v>14</v>
      </c>
      <c r="D109" s="149">
        <v>25</v>
      </c>
      <c r="E109" s="137">
        <v>34.64</v>
      </c>
      <c r="F109" s="137">
        <f t="shared" si="10"/>
        <v>43.3</v>
      </c>
      <c r="G109" s="141">
        <f t="shared" si="11"/>
        <v>1082.5</v>
      </c>
      <c r="H109" s="207" t="s">
        <v>277</v>
      </c>
      <c r="I109" s="208"/>
      <c r="J109" s="103"/>
      <c r="K109" s="194"/>
      <c r="L109" s="104"/>
    </row>
    <row r="110" spans="1:12" ht="12.75">
      <c r="A110" s="142" t="s">
        <v>310</v>
      </c>
      <c r="B110" s="158" t="s">
        <v>278</v>
      </c>
      <c r="C110" s="159" t="s">
        <v>14</v>
      </c>
      <c r="D110" s="149">
        <v>40</v>
      </c>
      <c r="E110" s="137">
        <v>5.21</v>
      </c>
      <c r="F110" s="137">
        <f t="shared" si="10"/>
        <v>6.51</v>
      </c>
      <c r="G110" s="141">
        <f t="shared" si="11"/>
        <v>260.4</v>
      </c>
      <c r="H110" s="207" t="s">
        <v>258</v>
      </c>
      <c r="I110" s="208"/>
      <c r="J110" s="103"/>
      <c r="K110" s="194"/>
      <c r="L110" s="104"/>
    </row>
    <row r="111" spans="1:12" ht="12.75">
      <c r="A111" s="142" t="s">
        <v>311</v>
      </c>
      <c r="B111" s="143" t="s">
        <v>116</v>
      </c>
      <c r="C111" s="159" t="s">
        <v>40</v>
      </c>
      <c r="D111" s="149">
        <v>10</v>
      </c>
      <c r="E111" s="137">
        <v>38.75</v>
      </c>
      <c r="F111" s="137">
        <f t="shared" si="10"/>
        <v>48.44</v>
      </c>
      <c r="G111" s="141">
        <f t="shared" si="11"/>
        <v>484.4</v>
      </c>
      <c r="H111" s="204" t="s">
        <v>279</v>
      </c>
      <c r="I111" s="208"/>
      <c r="J111" s="103"/>
      <c r="K111" s="194"/>
      <c r="L111" s="88"/>
    </row>
    <row r="112" spans="1:12" ht="22.5">
      <c r="A112" s="142" t="s">
        <v>312</v>
      </c>
      <c r="B112" s="143" t="s">
        <v>226</v>
      </c>
      <c r="C112" s="159" t="s">
        <v>40</v>
      </c>
      <c r="D112" s="149">
        <v>1</v>
      </c>
      <c r="E112" s="137">
        <v>1727.74</v>
      </c>
      <c r="F112" s="137">
        <f t="shared" si="10"/>
        <v>2159.68</v>
      </c>
      <c r="G112" s="141">
        <f t="shared" si="11"/>
        <v>2159.68</v>
      </c>
      <c r="H112" s="204" t="s">
        <v>228</v>
      </c>
      <c r="I112" s="208"/>
      <c r="J112" s="103"/>
      <c r="K112" s="194"/>
      <c r="L112" s="88"/>
    </row>
    <row r="113" spans="1:12" ht="12.75">
      <c r="A113" s="145"/>
      <c r="B113" s="146" t="s">
        <v>91</v>
      </c>
      <c r="C113" s="145"/>
      <c r="D113" s="174"/>
      <c r="E113" s="137"/>
      <c r="F113" s="137"/>
      <c r="G113" s="201">
        <f>SUM(G102:G112)</f>
        <v>12605.54</v>
      </c>
      <c r="H113" s="204"/>
      <c r="I113" s="208"/>
      <c r="J113" s="103"/>
      <c r="K113" s="87"/>
      <c r="L113" s="107"/>
    </row>
    <row r="114" spans="1:12" s="105" customFormat="1" ht="12.75">
      <c r="A114" s="154">
        <v>13</v>
      </c>
      <c r="B114" s="188" t="s">
        <v>102</v>
      </c>
      <c r="C114" s="142"/>
      <c r="D114" s="149"/>
      <c r="E114" s="137"/>
      <c r="F114" s="137"/>
      <c r="G114" s="141"/>
      <c r="H114" s="207"/>
      <c r="I114" s="208"/>
      <c r="J114" s="103"/>
      <c r="K114" s="106"/>
      <c r="L114" s="104"/>
    </row>
    <row r="115" spans="1:12" ht="12.75">
      <c r="A115" s="142" t="s">
        <v>76</v>
      </c>
      <c r="B115" s="143" t="s">
        <v>82</v>
      </c>
      <c r="C115" s="142" t="s">
        <v>14</v>
      </c>
      <c r="D115" s="149">
        <v>50</v>
      </c>
      <c r="E115" s="137">
        <v>13.01</v>
      </c>
      <c r="F115" s="137">
        <f>ROUND(E115*$J$1,2)</f>
        <v>16.26</v>
      </c>
      <c r="G115" s="141">
        <f>ROUND(F115*D115,2)</f>
        <v>813</v>
      </c>
      <c r="H115" s="207" t="s">
        <v>280</v>
      </c>
      <c r="I115" s="208"/>
      <c r="J115" s="103"/>
      <c r="K115" s="87"/>
      <c r="L115" s="104"/>
    </row>
    <row r="116" spans="1:12" ht="12.75">
      <c r="A116" s="142" t="s">
        <v>77</v>
      </c>
      <c r="B116" s="143" t="s">
        <v>15</v>
      </c>
      <c r="C116" s="142" t="s">
        <v>16</v>
      </c>
      <c r="D116" s="149">
        <v>10</v>
      </c>
      <c r="E116" s="137">
        <v>16.59</v>
      </c>
      <c r="F116" s="137">
        <f>ROUND(E116*$J$1,2)</f>
        <v>20.74</v>
      </c>
      <c r="G116" s="141">
        <f>ROUND(F116*D116,2)</f>
        <v>207.4</v>
      </c>
      <c r="H116" s="204" t="s">
        <v>158</v>
      </c>
      <c r="I116" s="208"/>
      <c r="J116" s="103"/>
      <c r="K116" s="87"/>
      <c r="L116" s="88"/>
    </row>
    <row r="117" spans="1:12" s="105" customFormat="1" ht="12.75">
      <c r="A117" s="142" t="s">
        <v>174</v>
      </c>
      <c r="B117" s="144" t="s">
        <v>126</v>
      </c>
      <c r="C117" s="159" t="s">
        <v>40</v>
      </c>
      <c r="D117" s="149">
        <v>10</v>
      </c>
      <c r="E117" s="137">
        <v>198.23</v>
      </c>
      <c r="F117" s="137">
        <f>ROUND(E117*$J$1,2)</f>
        <v>247.79</v>
      </c>
      <c r="G117" s="141">
        <f>ROUND(F117*D117,2)</f>
        <v>2477.9</v>
      </c>
      <c r="H117" s="207" t="s">
        <v>159</v>
      </c>
      <c r="I117" s="208"/>
      <c r="J117" s="103"/>
      <c r="K117" s="106"/>
      <c r="L117" s="104"/>
    </row>
    <row r="118" spans="1:12" ht="22.5">
      <c r="A118" s="142" t="s">
        <v>181</v>
      </c>
      <c r="B118" s="167" t="s">
        <v>136</v>
      </c>
      <c r="C118" s="142" t="s">
        <v>14</v>
      </c>
      <c r="D118" s="149">
        <v>40</v>
      </c>
      <c r="E118" s="137">
        <v>16.35</v>
      </c>
      <c r="F118" s="137">
        <f>ROUND(E118*$J$1,2)</f>
        <v>20.44</v>
      </c>
      <c r="G118" s="141">
        <f>ROUND(F118*D118,2)</f>
        <v>817.6</v>
      </c>
      <c r="H118" s="207" t="s">
        <v>281</v>
      </c>
      <c r="I118" s="208"/>
      <c r="J118" s="103"/>
      <c r="K118" s="87"/>
      <c r="L118" s="88"/>
    </row>
    <row r="119" spans="1:12" ht="12.75">
      <c r="A119" s="145"/>
      <c r="B119" s="146" t="s">
        <v>91</v>
      </c>
      <c r="C119" s="145"/>
      <c r="D119" s="174"/>
      <c r="E119" s="137"/>
      <c r="F119" s="137"/>
      <c r="G119" s="201">
        <f>SUM(G115:G118)</f>
        <v>4315.900000000001</v>
      </c>
      <c r="H119" s="204"/>
      <c r="I119" s="208"/>
      <c r="J119" s="103"/>
      <c r="K119" s="87"/>
      <c r="L119" s="107"/>
    </row>
    <row r="120" spans="1:12" s="105" customFormat="1" ht="12.75">
      <c r="A120" s="138">
        <v>14</v>
      </c>
      <c r="B120" s="139" t="s">
        <v>75</v>
      </c>
      <c r="C120" s="142"/>
      <c r="D120" s="149"/>
      <c r="E120" s="137"/>
      <c r="F120" s="137"/>
      <c r="G120" s="141"/>
      <c r="H120" s="207"/>
      <c r="I120" s="208"/>
      <c r="J120" s="103"/>
      <c r="K120" s="106"/>
      <c r="L120" s="104"/>
    </row>
    <row r="121" spans="1:12" ht="12.75">
      <c r="A121" s="159" t="s">
        <v>70</v>
      </c>
      <c r="B121" s="143" t="s">
        <v>282</v>
      </c>
      <c r="C121" s="142" t="s">
        <v>16</v>
      </c>
      <c r="D121" s="149">
        <v>9</v>
      </c>
      <c r="E121" s="137">
        <v>248.32</v>
      </c>
      <c r="F121" s="137">
        <f aca="true" t="shared" si="12" ref="F121:F130">ROUND(E121*$J$1,2)</f>
        <v>310.4</v>
      </c>
      <c r="G121" s="141">
        <f aca="true" t="shared" si="13" ref="G121:G130">ROUND(F121*D121,2)</f>
        <v>2793.6</v>
      </c>
      <c r="H121" s="207" t="s">
        <v>178</v>
      </c>
      <c r="I121" s="208"/>
      <c r="J121" s="103"/>
      <c r="K121" s="87"/>
      <c r="L121" s="88"/>
    </row>
    <row r="122" spans="1:12" ht="12.75">
      <c r="A122" s="159" t="s">
        <v>71</v>
      </c>
      <c r="B122" s="143" t="s">
        <v>285</v>
      </c>
      <c r="C122" s="142" t="s">
        <v>16</v>
      </c>
      <c r="D122" s="149">
        <v>5</v>
      </c>
      <c r="E122" s="137">
        <v>118.12</v>
      </c>
      <c r="F122" s="137">
        <f t="shared" si="12"/>
        <v>147.65</v>
      </c>
      <c r="G122" s="141">
        <f t="shared" si="13"/>
        <v>738.25</v>
      </c>
      <c r="H122" s="207" t="s">
        <v>180</v>
      </c>
      <c r="I122" s="208"/>
      <c r="J122" s="103"/>
      <c r="K122" s="87"/>
      <c r="L122" s="88"/>
    </row>
    <row r="123" spans="1:12" ht="14.25" customHeight="1">
      <c r="A123" s="159" t="s">
        <v>72</v>
      </c>
      <c r="B123" s="143" t="s">
        <v>283</v>
      </c>
      <c r="C123" s="142" t="s">
        <v>16</v>
      </c>
      <c r="D123" s="149">
        <v>1</v>
      </c>
      <c r="E123" s="137">
        <v>157</v>
      </c>
      <c r="F123" s="137">
        <f t="shared" si="12"/>
        <v>196.25</v>
      </c>
      <c r="G123" s="141">
        <f t="shared" si="13"/>
        <v>196.25</v>
      </c>
      <c r="H123" s="207"/>
      <c r="I123" s="208"/>
      <c r="J123" s="103"/>
      <c r="K123" s="87"/>
      <c r="L123" s="107"/>
    </row>
    <row r="124" spans="1:12" ht="14.25" customHeight="1">
      <c r="A124" s="159" t="s">
        <v>73</v>
      </c>
      <c r="B124" s="143" t="s">
        <v>284</v>
      </c>
      <c r="C124" s="142" t="s">
        <v>16</v>
      </c>
      <c r="D124" s="149">
        <v>5</v>
      </c>
      <c r="E124" s="137">
        <v>303.32</v>
      </c>
      <c r="F124" s="137">
        <f t="shared" si="12"/>
        <v>379.15</v>
      </c>
      <c r="G124" s="141">
        <f t="shared" si="13"/>
        <v>1895.75</v>
      </c>
      <c r="H124" s="207" t="s">
        <v>179</v>
      </c>
      <c r="I124" s="208"/>
      <c r="J124" s="103"/>
      <c r="K124" s="87"/>
      <c r="L124" s="107"/>
    </row>
    <row r="125" spans="1:12" ht="14.25" customHeight="1">
      <c r="A125" s="159" t="s">
        <v>99</v>
      </c>
      <c r="B125" s="143" t="s">
        <v>293</v>
      </c>
      <c r="C125" s="142" t="s">
        <v>16</v>
      </c>
      <c r="D125" s="149">
        <v>6</v>
      </c>
      <c r="E125" s="137">
        <v>241.76</v>
      </c>
      <c r="F125" s="137">
        <f t="shared" si="12"/>
        <v>302.2</v>
      </c>
      <c r="G125" s="141">
        <f t="shared" si="13"/>
        <v>1813.2</v>
      </c>
      <c r="H125" s="207" t="s">
        <v>182</v>
      </c>
      <c r="I125" s="208"/>
      <c r="J125" s="103"/>
      <c r="K125" s="87"/>
      <c r="L125" s="107"/>
    </row>
    <row r="126" spans="1:12" ht="14.25" customHeight="1">
      <c r="A126" s="159" t="s">
        <v>101</v>
      </c>
      <c r="B126" s="143" t="s">
        <v>287</v>
      </c>
      <c r="C126" s="142" t="s">
        <v>16</v>
      </c>
      <c r="D126" s="149">
        <v>1</v>
      </c>
      <c r="E126" s="137">
        <v>15.51</v>
      </c>
      <c r="F126" s="137">
        <f t="shared" si="12"/>
        <v>19.39</v>
      </c>
      <c r="G126" s="141">
        <f t="shared" si="13"/>
        <v>19.39</v>
      </c>
      <c r="H126" s="207" t="s">
        <v>288</v>
      </c>
      <c r="I126" s="208"/>
      <c r="J126" s="103"/>
      <c r="K126" s="87"/>
      <c r="L126" s="107"/>
    </row>
    <row r="127" spans="1:12" ht="22.5" customHeight="1">
      <c r="A127" s="159" t="s">
        <v>313</v>
      </c>
      <c r="B127" s="183" t="s">
        <v>286</v>
      </c>
      <c r="C127" s="142" t="s">
        <v>16</v>
      </c>
      <c r="D127" s="149">
        <v>2</v>
      </c>
      <c r="E127" s="137">
        <v>121</v>
      </c>
      <c r="F127" s="137">
        <f t="shared" si="12"/>
        <v>151.25</v>
      </c>
      <c r="G127" s="141">
        <f t="shared" si="13"/>
        <v>302.5</v>
      </c>
      <c r="H127" s="207"/>
      <c r="I127" s="208"/>
      <c r="J127" s="103"/>
      <c r="K127" s="87"/>
      <c r="L127" s="107"/>
    </row>
    <row r="128" spans="1:12" ht="12.75">
      <c r="A128" s="159" t="s">
        <v>113</v>
      </c>
      <c r="B128" s="183" t="s">
        <v>289</v>
      </c>
      <c r="C128" s="142" t="s">
        <v>16</v>
      </c>
      <c r="D128" s="149">
        <v>4</v>
      </c>
      <c r="E128" s="137">
        <v>133.02</v>
      </c>
      <c r="F128" s="137">
        <f t="shared" si="12"/>
        <v>166.28</v>
      </c>
      <c r="G128" s="141">
        <f t="shared" si="13"/>
        <v>665.12</v>
      </c>
      <c r="H128" s="207" t="s">
        <v>290</v>
      </c>
      <c r="I128" s="208"/>
      <c r="J128" s="103"/>
      <c r="K128" s="87"/>
      <c r="L128" s="107"/>
    </row>
    <row r="129" spans="1:12" ht="12.75">
      <c r="A129" s="159" t="s">
        <v>114</v>
      </c>
      <c r="B129" s="183" t="s">
        <v>291</v>
      </c>
      <c r="C129" s="142" t="s">
        <v>14</v>
      </c>
      <c r="D129" s="149">
        <v>5.55</v>
      </c>
      <c r="E129" s="137">
        <v>216.86</v>
      </c>
      <c r="F129" s="137">
        <f t="shared" si="12"/>
        <v>271.08</v>
      </c>
      <c r="G129" s="141">
        <f t="shared" si="13"/>
        <v>1504.49</v>
      </c>
      <c r="H129" s="207" t="s">
        <v>292</v>
      </c>
      <c r="I129" s="208"/>
      <c r="J129" s="103"/>
      <c r="K129" s="87"/>
      <c r="L129" s="107"/>
    </row>
    <row r="130" spans="1:12" ht="12.75">
      <c r="A130" s="159" t="s">
        <v>388</v>
      </c>
      <c r="B130" s="183" t="s">
        <v>392</v>
      </c>
      <c r="C130" s="142" t="s">
        <v>40</v>
      </c>
      <c r="D130" s="149">
        <v>1</v>
      </c>
      <c r="E130" s="137">
        <v>1533.86</v>
      </c>
      <c r="F130" s="137">
        <f t="shared" si="12"/>
        <v>1917.33</v>
      </c>
      <c r="G130" s="141">
        <f t="shared" si="13"/>
        <v>1917.33</v>
      </c>
      <c r="H130" s="207" t="s">
        <v>391</v>
      </c>
      <c r="I130" s="208"/>
      <c r="J130" s="103"/>
      <c r="K130" s="87"/>
      <c r="L130" s="107"/>
    </row>
    <row r="131" spans="1:12" ht="12.75">
      <c r="A131" s="145"/>
      <c r="B131" s="146" t="s">
        <v>91</v>
      </c>
      <c r="C131" s="145"/>
      <c r="D131" s="174"/>
      <c r="E131" s="137"/>
      <c r="F131" s="137"/>
      <c r="G131" s="201">
        <f>SUM(G121:G130)</f>
        <v>11845.880000000001</v>
      </c>
      <c r="I131" s="104"/>
      <c r="J131" s="103"/>
      <c r="K131" s="87"/>
      <c r="L131" s="104"/>
    </row>
    <row r="132" spans="1:12" ht="12.75">
      <c r="A132" s="154">
        <v>15</v>
      </c>
      <c r="B132" s="195" t="s">
        <v>452</v>
      </c>
      <c r="C132" s="145"/>
      <c r="D132" s="149"/>
      <c r="E132" s="137"/>
      <c r="F132" s="137"/>
      <c r="G132" s="149"/>
      <c r="H132" s="192"/>
      <c r="I132" s="104"/>
      <c r="J132" s="103"/>
      <c r="K132" s="87"/>
      <c r="L132" s="104"/>
    </row>
    <row r="133" spans="1:12" ht="12.75">
      <c r="A133" s="159" t="s">
        <v>63</v>
      </c>
      <c r="B133" s="148" t="s">
        <v>194</v>
      </c>
      <c r="C133" s="197" t="s">
        <v>20</v>
      </c>
      <c r="D133" s="149">
        <v>10</v>
      </c>
      <c r="E133" s="137">
        <v>225.27</v>
      </c>
      <c r="F133" s="137">
        <f aca="true" t="shared" si="14" ref="F133:F155">ROUND(E133*$J$1,2)</f>
        <v>281.59</v>
      </c>
      <c r="G133" s="149">
        <f aca="true" t="shared" si="15" ref="G133:G155">ROUND(F133*D133,2)</f>
        <v>2815.9</v>
      </c>
      <c r="H133" s="207" t="s">
        <v>160</v>
      </c>
      <c r="I133" s="104"/>
      <c r="J133" s="103"/>
      <c r="K133" s="87"/>
      <c r="L133" s="104"/>
    </row>
    <row r="134" spans="1:12" ht="12.75">
      <c r="A134" s="159" t="s">
        <v>62</v>
      </c>
      <c r="B134" s="148" t="s">
        <v>396</v>
      </c>
      <c r="C134" s="197" t="s">
        <v>20</v>
      </c>
      <c r="D134" s="149">
        <v>1</v>
      </c>
      <c r="E134" s="137">
        <v>239.85</v>
      </c>
      <c r="F134" s="137">
        <f t="shared" si="14"/>
        <v>299.81</v>
      </c>
      <c r="G134" s="149">
        <f t="shared" si="15"/>
        <v>299.81</v>
      </c>
      <c r="H134" s="207"/>
      <c r="I134" s="104"/>
      <c r="J134" s="103"/>
      <c r="K134" s="87"/>
      <c r="L134" s="104"/>
    </row>
    <row r="135" spans="1:12" ht="12.75">
      <c r="A135" s="159" t="s">
        <v>64</v>
      </c>
      <c r="B135" s="148" t="s">
        <v>103</v>
      </c>
      <c r="C135" s="197" t="s">
        <v>11</v>
      </c>
      <c r="D135" s="149">
        <v>6</v>
      </c>
      <c r="E135" s="137">
        <v>58.74</v>
      </c>
      <c r="F135" s="137">
        <f t="shared" si="14"/>
        <v>73.43</v>
      </c>
      <c r="G135" s="149">
        <f t="shared" si="15"/>
        <v>440.58</v>
      </c>
      <c r="H135" s="207"/>
      <c r="I135" s="104"/>
      <c r="J135" s="103"/>
      <c r="K135" s="87"/>
      <c r="L135" s="104"/>
    </row>
    <row r="136" spans="1:12" s="223" customFormat="1" ht="12.75">
      <c r="A136" s="159" t="s">
        <v>314</v>
      </c>
      <c r="B136" s="148" t="s">
        <v>208</v>
      </c>
      <c r="C136" s="197" t="s">
        <v>65</v>
      </c>
      <c r="D136" s="149">
        <v>15</v>
      </c>
      <c r="E136" s="137">
        <v>14.03</v>
      </c>
      <c r="F136" s="137">
        <f t="shared" si="14"/>
        <v>17.54</v>
      </c>
      <c r="G136" s="149">
        <f t="shared" si="15"/>
        <v>263.1</v>
      </c>
      <c r="H136" s="207"/>
      <c r="I136" s="104"/>
      <c r="J136" s="224"/>
      <c r="K136" s="225"/>
      <c r="L136" s="226"/>
    </row>
    <row r="137" spans="1:12" s="223" customFormat="1" ht="12.75">
      <c r="A137" s="159" t="s">
        <v>315</v>
      </c>
      <c r="B137" s="148" t="s">
        <v>397</v>
      </c>
      <c r="C137" s="197" t="s">
        <v>65</v>
      </c>
      <c r="D137" s="149">
        <v>80</v>
      </c>
      <c r="E137" s="137">
        <v>26.04</v>
      </c>
      <c r="F137" s="137">
        <f t="shared" si="14"/>
        <v>32.55</v>
      </c>
      <c r="G137" s="149">
        <f t="shared" si="15"/>
        <v>2604</v>
      </c>
      <c r="H137" s="207"/>
      <c r="I137" s="104"/>
      <c r="J137" s="224"/>
      <c r="K137" s="225"/>
      <c r="L137" s="226"/>
    </row>
    <row r="138" spans="1:12" ht="12.75">
      <c r="A138" s="159" t="s">
        <v>316</v>
      </c>
      <c r="B138" s="148" t="s">
        <v>398</v>
      </c>
      <c r="C138" s="197" t="s">
        <v>65</v>
      </c>
      <c r="D138" s="149">
        <v>10</v>
      </c>
      <c r="E138" s="137">
        <v>28.99</v>
      </c>
      <c r="F138" s="137">
        <f t="shared" si="14"/>
        <v>36.24</v>
      </c>
      <c r="G138" s="149">
        <f t="shared" si="15"/>
        <v>362.4</v>
      </c>
      <c r="H138" s="207" t="s">
        <v>399</v>
      </c>
      <c r="I138" s="104"/>
      <c r="J138" s="103"/>
      <c r="K138" s="87"/>
      <c r="L138" s="104"/>
    </row>
    <row r="139" spans="1:12" s="223" customFormat="1" ht="12.75">
      <c r="A139" s="159" t="s">
        <v>317</v>
      </c>
      <c r="B139" s="148" t="s">
        <v>401</v>
      </c>
      <c r="C139" s="197" t="s">
        <v>20</v>
      </c>
      <c r="D139" s="149">
        <v>1</v>
      </c>
      <c r="E139" s="137">
        <v>290.02</v>
      </c>
      <c r="F139" s="137">
        <f t="shared" si="14"/>
        <v>362.53</v>
      </c>
      <c r="G139" s="149">
        <f t="shared" si="15"/>
        <v>362.53</v>
      </c>
      <c r="H139" s="207" t="s">
        <v>400</v>
      </c>
      <c r="I139" s="104"/>
      <c r="J139" s="224"/>
      <c r="K139" s="225"/>
      <c r="L139" s="104"/>
    </row>
    <row r="140" spans="1:12" s="223" customFormat="1" ht="12.75">
      <c r="A140" s="159" t="s">
        <v>318</v>
      </c>
      <c r="B140" s="148" t="s">
        <v>403</v>
      </c>
      <c r="C140" s="197" t="s">
        <v>20</v>
      </c>
      <c r="D140" s="149">
        <v>5</v>
      </c>
      <c r="E140" s="137">
        <v>74.41</v>
      </c>
      <c r="F140" s="137">
        <f t="shared" si="14"/>
        <v>93.01</v>
      </c>
      <c r="G140" s="149">
        <f t="shared" si="15"/>
        <v>465.05</v>
      </c>
      <c r="H140" s="207" t="s">
        <v>402</v>
      </c>
      <c r="I140" s="104"/>
      <c r="J140" s="224"/>
      <c r="K140" s="225"/>
      <c r="L140" s="104"/>
    </row>
    <row r="141" spans="1:12" s="227" customFormat="1" ht="12.75">
      <c r="A141" s="159" t="s">
        <v>319</v>
      </c>
      <c r="B141" s="148" t="s">
        <v>404</v>
      </c>
      <c r="C141" s="197" t="s">
        <v>65</v>
      </c>
      <c r="D141" s="149">
        <v>1425</v>
      </c>
      <c r="E141" s="137">
        <v>7.68</v>
      </c>
      <c r="F141" s="137">
        <f t="shared" si="14"/>
        <v>9.6</v>
      </c>
      <c r="G141" s="149">
        <f t="shared" si="15"/>
        <v>13680</v>
      </c>
      <c r="H141" s="207" t="s">
        <v>405</v>
      </c>
      <c r="I141" s="104"/>
      <c r="J141" s="224"/>
      <c r="K141" s="194"/>
      <c r="L141" s="104"/>
    </row>
    <row r="142" spans="1:12" ht="12.75">
      <c r="A142" s="159" t="s">
        <v>320</v>
      </c>
      <c r="B142" s="148" t="s">
        <v>407</v>
      </c>
      <c r="C142" s="197" t="s">
        <v>65</v>
      </c>
      <c r="D142" s="149">
        <v>84</v>
      </c>
      <c r="E142" s="137">
        <v>28.31</v>
      </c>
      <c r="F142" s="137">
        <f t="shared" si="14"/>
        <v>35.39</v>
      </c>
      <c r="G142" s="149">
        <f t="shared" si="15"/>
        <v>2972.76</v>
      </c>
      <c r="H142" s="207" t="s">
        <v>406</v>
      </c>
      <c r="I142" s="104"/>
      <c r="J142" s="103"/>
      <c r="K142" s="87"/>
      <c r="L142" s="104"/>
    </row>
    <row r="143" spans="1:12" ht="12.75">
      <c r="A143" s="159" t="s">
        <v>321</v>
      </c>
      <c r="B143" s="148" t="s">
        <v>408</v>
      </c>
      <c r="C143" s="197" t="s">
        <v>65</v>
      </c>
      <c r="D143" s="149">
        <v>21</v>
      </c>
      <c r="E143" s="137">
        <v>16.79</v>
      </c>
      <c r="F143" s="137">
        <f t="shared" si="14"/>
        <v>20.99</v>
      </c>
      <c r="G143" s="149">
        <f t="shared" si="15"/>
        <v>440.79</v>
      </c>
      <c r="H143" s="207" t="s">
        <v>409</v>
      </c>
      <c r="I143" s="104"/>
      <c r="J143" s="103"/>
      <c r="K143" s="87"/>
      <c r="L143" s="104"/>
    </row>
    <row r="144" spans="1:12" ht="12.75">
      <c r="A144" s="159" t="s">
        <v>322</v>
      </c>
      <c r="B144" s="148" t="s">
        <v>66</v>
      </c>
      <c r="C144" s="197" t="s">
        <v>65</v>
      </c>
      <c r="D144" s="149">
        <v>520</v>
      </c>
      <c r="E144" s="137">
        <v>5.8</v>
      </c>
      <c r="F144" s="137">
        <f t="shared" si="14"/>
        <v>7.25</v>
      </c>
      <c r="G144" s="149">
        <f t="shared" si="15"/>
        <v>3770</v>
      </c>
      <c r="H144" s="207" t="s">
        <v>172</v>
      </c>
      <c r="I144" s="104"/>
      <c r="J144" s="103"/>
      <c r="K144" s="87"/>
      <c r="L144" s="104"/>
    </row>
    <row r="145" spans="1:12" s="105" customFormat="1" ht="12.75">
      <c r="A145" s="159" t="s">
        <v>323</v>
      </c>
      <c r="B145" s="148" t="s">
        <v>87</v>
      </c>
      <c r="C145" s="197" t="s">
        <v>65</v>
      </c>
      <c r="D145" s="149">
        <v>1500</v>
      </c>
      <c r="E145" s="137">
        <v>4.54</v>
      </c>
      <c r="F145" s="137">
        <f t="shared" si="14"/>
        <v>5.68</v>
      </c>
      <c r="G145" s="149">
        <f t="shared" si="15"/>
        <v>8520</v>
      </c>
      <c r="H145" s="207" t="s">
        <v>164</v>
      </c>
      <c r="I145" s="104"/>
      <c r="J145" s="103"/>
      <c r="K145" s="106"/>
      <c r="L145" s="104"/>
    </row>
    <row r="146" spans="1:12" ht="12.75">
      <c r="A146" s="159" t="s">
        <v>324</v>
      </c>
      <c r="B146" s="148" t="s">
        <v>100</v>
      </c>
      <c r="C146" s="197" t="s">
        <v>65</v>
      </c>
      <c r="D146" s="149">
        <v>50</v>
      </c>
      <c r="E146" s="137">
        <v>5.52</v>
      </c>
      <c r="F146" s="137">
        <f t="shared" si="14"/>
        <v>6.9</v>
      </c>
      <c r="G146" s="149">
        <f t="shared" si="15"/>
        <v>345</v>
      </c>
      <c r="H146" s="207" t="s">
        <v>165</v>
      </c>
      <c r="I146" s="104"/>
      <c r="J146" s="103"/>
      <c r="K146" s="87"/>
      <c r="L146" s="88"/>
    </row>
    <row r="147" spans="1:12" ht="12.75">
      <c r="A147" s="159" t="s">
        <v>325</v>
      </c>
      <c r="B147" s="148" t="s">
        <v>453</v>
      </c>
      <c r="C147" s="197" t="s">
        <v>65</v>
      </c>
      <c r="D147" s="149">
        <v>68</v>
      </c>
      <c r="E147" s="137">
        <v>5.57</v>
      </c>
      <c r="F147" s="137">
        <f t="shared" si="14"/>
        <v>6.96</v>
      </c>
      <c r="G147" s="149">
        <f t="shared" si="15"/>
        <v>473.28</v>
      </c>
      <c r="H147" s="207" t="s">
        <v>454</v>
      </c>
      <c r="I147" s="104"/>
      <c r="J147" s="103"/>
      <c r="K147" s="87"/>
      <c r="L147" s="88"/>
    </row>
    <row r="148" spans="1:12" ht="12.75">
      <c r="A148" s="159" t="s">
        <v>326</v>
      </c>
      <c r="B148" s="148" t="s">
        <v>455</v>
      </c>
      <c r="C148" s="197" t="s">
        <v>20</v>
      </c>
      <c r="D148" s="149">
        <v>4</v>
      </c>
      <c r="E148" s="137">
        <v>62.29</v>
      </c>
      <c r="F148" s="137">
        <f t="shared" si="14"/>
        <v>77.86</v>
      </c>
      <c r="G148" s="149">
        <f t="shared" si="15"/>
        <v>311.44</v>
      </c>
      <c r="H148" s="207"/>
      <c r="I148" s="104"/>
      <c r="J148" s="103"/>
      <c r="K148" s="87"/>
      <c r="L148" s="104"/>
    </row>
    <row r="149" spans="1:12" ht="12.75">
      <c r="A149" s="159" t="s">
        <v>327</v>
      </c>
      <c r="B149" s="148" t="s">
        <v>137</v>
      </c>
      <c r="C149" s="197" t="s">
        <v>20</v>
      </c>
      <c r="D149" s="149">
        <v>5</v>
      </c>
      <c r="E149" s="137">
        <v>62.29</v>
      </c>
      <c r="F149" s="137">
        <f t="shared" si="14"/>
        <v>77.86</v>
      </c>
      <c r="G149" s="149">
        <f t="shared" si="15"/>
        <v>389.3</v>
      </c>
      <c r="H149" s="207" t="s">
        <v>197</v>
      </c>
      <c r="I149" s="104"/>
      <c r="J149" s="103"/>
      <c r="K149" s="87"/>
      <c r="L149" s="104"/>
    </row>
    <row r="150" spans="1:12" ht="12.75">
      <c r="A150" s="159" t="s">
        <v>461</v>
      </c>
      <c r="B150" s="148" t="s">
        <v>456</v>
      </c>
      <c r="C150" s="197" t="s">
        <v>20</v>
      </c>
      <c r="D150" s="149">
        <v>9</v>
      </c>
      <c r="E150" s="137">
        <v>62.12</v>
      </c>
      <c r="F150" s="137">
        <f t="shared" si="14"/>
        <v>77.65</v>
      </c>
      <c r="G150" s="149">
        <f t="shared" si="15"/>
        <v>698.85</v>
      </c>
      <c r="H150" s="207" t="s">
        <v>457</v>
      </c>
      <c r="I150" s="104"/>
      <c r="J150" s="103"/>
      <c r="K150" s="87"/>
      <c r="L150" s="104"/>
    </row>
    <row r="151" spans="1:12" ht="12.75">
      <c r="A151" s="159" t="s">
        <v>462</v>
      </c>
      <c r="B151" s="148" t="s">
        <v>195</v>
      </c>
      <c r="C151" s="197" t="s">
        <v>20</v>
      </c>
      <c r="D151" s="149">
        <v>4</v>
      </c>
      <c r="E151" s="137">
        <v>76.1</v>
      </c>
      <c r="F151" s="137">
        <f t="shared" si="14"/>
        <v>95.13</v>
      </c>
      <c r="G151" s="149">
        <f t="shared" si="15"/>
        <v>380.52</v>
      </c>
      <c r="H151" s="207" t="s">
        <v>196</v>
      </c>
      <c r="I151" s="104"/>
      <c r="J151" s="103"/>
      <c r="K151" s="87"/>
      <c r="L151" s="104"/>
    </row>
    <row r="152" spans="1:12" s="105" customFormat="1" ht="12.75">
      <c r="A152" s="159" t="s">
        <v>463</v>
      </c>
      <c r="B152" s="148" t="s">
        <v>458</v>
      </c>
      <c r="C152" s="238" t="s">
        <v>20</v>
      </c>
      <c r="D152" s="239">
        <v>125</v>
      </c>
      <c r="E152" s="137">
        <v>74.56</v>
      </c>
      <c r="F152" s="137">
        <f t="shared" si="14"/>
        <v>93.2</v>
      </c>
      <c r="G152" s="149">
        <f t="shared" si="15"/>
        <v>11650</v>
      </c>
      <c r="H152" s="207" t="s">
        <v>161</v>
      </c>
      <c r="I152" s="104"/>
      <c r="J152" s="103"/>
      <c r="K152" s="106"/>
      <c r="L152" s="104"/>
    </row>
    <row r="153" spans="1:12" ht="22.5">
      <c r="A153" s="159" t="s">
        <v>464</v>
      </c>
      <c r="B153" s="148" t="s">
        <v>127</v>
      </c>
      <c r="C153" s="197" t="s">
        <v>20</v>
      </c>
      <c r="D153" s="149">
        <v>7</v>
      </c>
      <c r="E153" s="137">
        <v>47.63</v>
      </c>
      <c r="F153" s="137">
        <f t="shared" si="14"/>
        <v>59.54</v>
      </c>
      <c r="G153" s="149">
        <f t="shared" si="15"/>
        <v>416.78</v>
      </c>
      <c r="H153" s="207"/>
      <c r="I153" s="104"/>
      <c r="J153" s="103"/>
      <c r="K153" s="87"/>
      <c r="L153" s="107"/>
    </row>
    <row r="154" spans="1:12" s="105" customFormat="1" ht="12.75">
      <c r="A154" s="159" t="s">
        <v>465</v>
      </c>
      <c r="B154" s="148" t="s">
        <v>459</v>
      </c>
      <c r="C154" s="197" t="s">
        <v>20</v>
      </c>
      <c r="D154" s="149">
        <v>52</v>
      </c>
      <c r="E154" s="137">
        <v>12.23</v>
      </c>
      <c r="F154" s="137">
        <f t="shared" si="14"/>
        <v>15.29</v>
      </c>
      <c r="G154" s="149">
        <f t="shared" si="15"/>
        <v>795.08</v>
      </c>
      <c r="H154" s="207" t="s">
        <v>162</v>
      </c>
      <c r="I154" s="104"/>
      <c r="J154" s="103"/>
      <c r="K154" s="106"/>
      <c r="L154" s="104"/>
    </row>
    <row r="155" spans="1:12" s="105" customFormat="1" ht="12.75">
      <c r="A155" s="159" t="s">
        <v>466</v>
      </c>
      <c r="B155" s="148" t="s">
        <v>460</v>
      </c>
      <c r="C155" s="197" t="s">
        <v>20</v>
      </c>
      <c r="D155" s="149">
        <v>13</v>
      </c>
      <c r="E155" s="137">
        <v>8.84</v>
      </c>
      <c r="F155" s="137">
        <f t="shared" si="14"/>
        <v>11.05</v>
      </c>
      <c r="G155" s="149">
        <f t="shared" si="15"/>
        <v>143.65</v>
      </c>
      <c r="H155" s="207" t="s">
        <v>163</v>
      </c>
      <c r="I155" s="104"/>
      <c r="J155" s="103"/>
      <c r="K155" s="106"/>
      <c r="L155" s="104"/>
    </row>
    <row r="156" spans="1:12" ht="12.75">
      <c r="A156" s="145"/>
      <c r="B156" s="146" t="s">
        <v>91</v>
      </c>
      <c r="C156" s="145"/>
      <c r="D156" s="174"/>
      <c r="E156" s="137"/>
      <c r="F156" s="137"/>
      <c r="G156" s="147">
        <f>SUM(G133:G155)</f>
        <v>52600.82</v>
      </c>
      <c r="H156" s="204"/>
      <c r="I156" s="104"/>
      <c r="J156" s="103"/>
      <c r="K156" s="87"/>
      <c r="L156" s="104"/>
    </row>
    <row r="157" spans="1:12" ht="12.75">
      <c r="A157" s="154">
        <v>16</v>
      </c>
      <c r="B157" s="195" t="s">
        <v>83</v>
      </c>
      <c r="C157" s="145"/>
      <c r="D157" s="149"/>
      <c r="E157" s="137"/>
      <c r="F157" s="137"/>
      <c r="G157" s="149"/>
      <c r="H157" s="207"/>
      <c r="I157" s="104"/>
      <c r="J157" s="103"/>
      <c r="K157" s="87"/>
      <c r="L157" s="104"/>
    </row>
    <row r="158" spans="1:12" ht="12.75">
      <c r="A158" s="142" t="s">
        <v>79</v>
      </c>
      <c r="B158" s="167" t="s">
        <v>88</v>
      </c>
      <c r="C158" s="197" t="s">
        <v>11</v>
      </c>
      <c r="D158" s="149">
        <v>4</v>
      </c>
      <c r="E158" s="137">
        <v>104.49</v>
      </c>
      <c r="F158" s="137">
        <f aca="true" t="shared" si="16" ref="F158:F169">ROUND(E158*$J$1,2)</f>
        <v>130.61</v>
      </c>
      <c r="G158" s="149">
        <f aca="true" t="shared" si="17" ref="G158:G169">ROUND(F158*D158,2)</f>
        <v>522.44</v>
      </c>
      <c r="H158" s="207" t="s">
        <v>171</v>
      </c>
      <c r="I158" s="104"/>
      <c r="J158" s="103"/>
      <c r="K158" s="87"/>
      <c r="L158" s="104"/>
    </row>
    <row r="159" spans="1:12" ht="12.75">
      <c r="A159" s="142" t="s">
        <v>166</v>
      </c>
      <c r="B159" s="167" t="s">
        <v>89</v>
      </c>
      <c r="C159" s="197" t="s">
        <v>11</v>
      </c>
      <c r="D159" s="149">
        <v>9</v>
      </c>
      <c r="E159" s="137">
        <v>66.6</v>
      </c>
      <c r="F159" s="137">
        <f t="shared" si="16"/>
        <v>83.25</v>
      </c>
      <c r="G159" s="149">
        <f t="shared" si="17"/>
        <v>749.25</v>
      </c>
      <c r="H159" s="207"/>
      <c r="I159" s="104"/>
      <c r="J159" s="103"/>
      <c r="K159" s="87"/>
      <c r="L159" s="104"/>
    </row>
    <row r="160" spans="1:12" ht="12.75">
      <c r="A160" s="142" t="s">
        <v>167</v>
      </c>
      <c r="B160" s="167" t="s">
        <v>424</v>
      </c>
      <c r="C160" s="197" t="s">
        <v>65</v>
      </c>
      <c r="D160" s="149">
        <v>95</v>
      </c>
      <c r="E160" s="137">
        <v>4.44</v>
      </c>
      <c r="F160" s="137">
        <f t="shared" si="16"/>
        <v>5.55</v>
      </c>
      <c r="G160" s="149">
        <f t="shared" si="17"/>
        <v>527.25</v>
      </c>
      <c r="H160" s="207"/>
      <c r="I160" s="104"/>
      <c r="J160" s="103"/>
      <c r="K160" s="87"/>
      <c r="L160" s="104"/>
    </row>
    <row r="161" spans="1:12" ht="12.75">
      <c r="A161" s="142" t="s">
        <v>168</v>
      </c>
      <c r="B161" s="167" t="s">
        <v>426</v>
      </c>
      <c r="C161" s="197" t="s">
        <v>65</v>
      </c>
      <c r="D161" s="149">
        <v>80</v>
      </c>
      <c r="E161" s="137">
        <v>4.44</v>
      </c>
      <c r="F161" s="137">
        <f t="shared" si="16"/>
        <v>5.55</v>
      </c>
      <c r="G161" s="149">
        <f t="shared" si="17"/>
        <v>444</v>
      </c>
      <c r="H161" s="207" t="s">
        <v>425</v>
      </c>
      <c r="I161" s="104"/>
      <c r="J161" s="103"/>
      <c r="K161" s="87"/>
      <c r="L161" s="104"/>
    </row>
    <row r="162" spans="1:12" ht="12.75">
      <c r="A162" s="142" t="s">
        <v>198</v>
      </c>
      <c r="B162" s="167" t="s">
        <v>145</v>
      </c>
      <c r="C162" s="197" t="s">
        <v>11</v>
      </c>
      <c r="D162" s="149">
        <v>17</v>
      </c>
      <c r="E162" s="137">
        <v>79.33</v>
      </c>
      <c r="F162" s="137">
        <f t="shared" si="16"/>
        <v>99.16</v>
      </c>
      <c r="G162" s="149">
        <f t="shared" si="17"/>
        <v>1685.72</v>
      </c>
      <c r="H162" s="207" t="s">
        <v>170</v>
      </c>
      <c r="I162" s="104"/>
      <c r="J162" s="103"/>
      <c r="K162" s="87"/>
      <c r="L162" s="104"/>
    </row>
    <row r="163" spans="1:12" s="223" customFormat="1" ht="33.75">
      <c r="A163" s="142" t="s">
        <v>169</v>
      </c>
      <c r="B163" s="228" t="s">
        <v>410</v>
      </c>
      <c r="C163" s="142" t="s">
        <v>20</v>
      </c>
      <c r="D163" s="149">
        <v>3</v>
      </c>
      <c r="E163" s="137">
        <v>78.2</v>
      </c>
      <c r="F163" s="137">
        <f t="shared" si="16"/>
        <v>97.75</v>
      </c>
      <c r="G163" s="149">
        <f t="shared" si="17"/>
        <v>293.25</v>
      </c>
      <c r="H163" s="204" t="s">
        <v>411</v>
      </c>
      <c r="I163" s="104"/>
      <c r="J163" s="224"/>
      <c r="K163" s="225"/>
      <c r="L163" s="104"/>
    </row>
    <row r="164" spans="1:12" s="223" customFormat="1" ht="22.5">
      <c r="A164" s="142" t="s">
        <v>419</v>
      </c>
      <c r="B164" s="229" t="s">
        <v>412</v>
      </c>
      <c r="C164" s="142" t="s">
        <v>20</v>
      </c>
      <c r="D164" s="149">
        <v>3</v>
      </c>
      <c r="E164" s="137">
        <v>78.2</v>
      </c>
      <c r="F164" s="137">
        <f t="shared" si="16"/>
        <v>97.75</v>
      </c>
      <c r="G164" s="149">
        <f t="shared" si="17"/>
        <v>293.25</v>
      </c>
      <c r="H164" s="204" t="s">
        <v>411</v>
      </c>
      <c r="I164" s="104"/>
      <c r="J164" s="224"/>
      <c r="K164" s="225"/>
      <c r="L164" s="104"/>
    </row>
    <row r="165" spans="1:12" s="223" customFormat="1" ht="12.75">
      <c r="A165" s="142" t="s">
        <v>420</v>
      </c>
      <c r="B165" s="229" t="s">
        <v>413</v>
      </c>
      <c r="C165" s="142" t="s">
        <v>20</v>
      </c>
      <c r="D165" s="149">
        <v>2</v>
      </c>
      <c r="E165" s="137">
        <v>247.56</v>
      </c>
      <c r="F165" s="137">
        <f t="shared" si="16"/>
        <v>309.45</v>
      </c>
      <c r="G165" s="149">
        <f t="shared" si="17"/>
        <v>618.9</v>
      </c>
      <c r="H165" s="204" t="s">
        <v>414</v>
      </c>
      <c r="I165" s="104"/>
      <c r="J165" s="224"/>
      <c r="K165" s="225"/>
      <c r="L165" s="104"/>
    </row>
    <row r="166" spans="1:12" s="223" customFormat="1" ht="22.5">
      <c r="A166" s="142" t="s">
        <v>421</v>
      </c>
      <c r="B166" s="229" t="s">
        <v>415</v>
      </c>
      <c r="C166" s="142" t="s">
        <v>20</v>
      </c>
      <c r="D166" s="149">
        <v>1</v>
      </c>
      <c r="E166" s="137">
        <v>1174.17</v>
      </c>
      <c r="F166" s="137">
        <f t="shared" si="16"/>
        <v>1467.71</v>
      </c>
      <c r="G166" s="149">
        <f t="shared" si="17"/>
        <v>1467.71</v>
      </c>
      <c r="H166" s="204" t="s">
        <v>416</v>
      </c>
      <c r="I166" s="104"/>
      <c r="J166" s="224"/>
      <c r="K166" s="225"/>
      <c r="L166" s="104"/>
    </row>
    <row r="167" spans="1:12" s="223" customFormat="1" ht="22.5">
      <c r="A167" s="142" t="s">
        <v>422</v>
      </c>
      <c r="B167" s="144" t="s">
        <v>224</v>
      </c>
      <c r="C167" s="142" t="s">
        <v>14</v>
      </c>
      <c r="D167" s="149">
        <v>90</v>
      </c>
      <c r="E167" s="137">
        <v>135.18</v>
      </c>
      <c r="F167" s="137">
        <f t="shared" si="16"/>
        <v>168.98</v>
      </c>
      <c r="G167" s="149">
        <f t="shared" si="17"/>
        <v>15208.2</v>
      </c>
      <c r="H167" s="240"/>
      <c r="I167" s="190"/>
      <c r="J167" s="224"/>
      <c r="K167" s="225"/>
      <c r="L167" s="104"/>
    </row>
    <row r="168" spans="1:12" s="223" customFormat="1" ht="12.75">
      <c r="A168" s="142" t="s">
        <v>450</v>
      </c>
      <c r="B168" s="144" t="s">
        <v>418</v>
      </c>
      <c r="C168" s="142" t="s">
        <v>20</v>
      </c>
      <c r="D168" s="149">
        <v>1</v>
      </c>
      <c r="E168" s="137">
        <v>734.26</v>
      </c>
      <c r="F168" s="137">
        <f t="shared" si="16"/>
        <v>917.83</v>
      </c>
      <c r="G168" s="149">
        <f t="shared" si="17"/>
        <v>917.83</v>
      </c>
      <c r="I168" s="190"/>
      <c r="J168" s="224"/>
      <c r="K168" s="225"/>
      <c r="L168" s="104"/>
    </row>
    <row r="169" spans="1:12" ht="33.75">
      <c r="A169" s="142" t="s">
        <v>451</v>
      </c>
      <c r="B169" s="167" t="s">
        <v>417</v>
      </c>
      <c r="C169" s="197" t="s">
        <v>11</v>
      </c>
      <c r="D169" s="149">
        <v>3</v>
      </c>
      <c r="E169" s="137">
        <v>734.26</v>
      </c>
      <c r="F169" s="137">
        <f t="shared" si="16"/>
        <v>917.83</v>
      </c>
      <c r="G169" s="149">
        <f t="shared" si="17"/>
        <v>2753.49</v>
      </c>
      <c r="H169" s="192"/>
      <c r="I169" s="190"/>
      <c r="J169" s="103"/>
      <c r="K169" s="87"/>
      <c r="L169" s="104"/>
    </row>
    <row r="170" spans="1:12" ht="12.75">
      <c r="A170" s="145"/>
      <c r="B170" s="146" t="s">
        <v>91</v>
      </c>
      <c r="C170" s="145"/>
      <c r="D170" s="174"/>
      <c r="E170" s="137"/>
      <c r="F170" s="137"/>
      <c r="G170" s="147">
        <f>SUM(G158:G169)</f>
        <v>25481.29</v>
      </c>
      <c r="I170" s="104"/>
      <c r="J170" s="103"/>
      <c r="K170" s="87"/>
      <c r="L170" s="88"/>
    </row>
    <row r="171" spans="1:12" ht="12.75">
      <c r="A171" s="154">
        <v>17</v>
      </c>
      <c r="B171" s="195" t="s">
        <v>204</v>
      </c>
      <c r="C171" s="145"/>
      <c r="D171" s="149"/>
      <c r="E171" s="137"/>
      <c r="F171" s="137"/>
      <c r="G171" s="149"/>
      <c r="H171" s="193"/>
      <c r="I171" s="87"/>
      <c r="L171" s="82"/>
    </row>
    <row r="172" spans="1:12" s="106" customFormat="1" ht="12.75">
      <c r="A172" s="142" t="s">
        <v>173</v>
      </c>
      <c r="B172" s="167" t="s">
        <v>208</v>
      </c>
      <c r="C172" s="197" t="s">
        <v>14</v>
      </c>
      <c r="D172" s="230">
        <v>85</v>
      </c>
      <c r="E172" s="137">
        <v>9.69</v>
      </c>
      <c r="F172" s="137">
        <f>ROUND(E172*$J$1,2)</f>
        <v>12.11</v>
      </c>
      <c r="G172" s="149">
        <f>ROUND(F172*D172,2)</f>
        <v>1029.35</v>
      </c>
      <c r="H172" s="193"/>
      <c r="I172" s="104"/>
      <c r="J172" s="103"/>
      <c r="L172" s="104"/>
    </row>
    <row r="173" spans="1:12" s="106" customFormat="1" ht="12.75">
      <c r="A173" s="142" t="s">
        <v>199</v>
      </c>
      <c r="B173" s="144" t="s">
        <v>205</v>
      </c>
      <c r="C173" s="142" t="s">
        <v>14</v>
      </c>
      <c r="D173" s="230">
        <v>75</v>
      </c>
      <c r="E173" s="137">
        <v>14.03</v>
      </c>
      <c r="F173" s="137">
        <f aca="true" t="shared" si="18" ref="F173:F184">ROUND(E173*$J$1,2)</f>
        <v>17.54</v>
      </c>
      <c r="G173" s="149">
        <f aca="true" t="shared" si="19" ref="G173:G184">ROUND(F173*D173,2)</f>
        <v>1315.5</v>
      </c>
      <c r="H173" s="193"/>
      <c r="I173" s="104"/>
      <c r="J173" s="103"/>
      <c r="L173" s="104"/>
    </row>
    <row r="174" spans="1:12" s="106" customFormat="1" ht="12.75">
      <c r="A174" s="142" t="s">
        <v>200</v>
      </c>
      <c r="B174" s="167" t="s">
        <v>206</v>
      </c>
      <c r="C174" s="142" t="s">
        <v>11</v>
      </c>
      <c r="D174" s="230">
        <v>9</v>
      </c>
      <c r="E174" s="137">
        <v>57.95</v>
      </c>
      <c r="F174" s="137">
        <f t="shared" si="18"/>
        <v>72.44</v>
      </c>
      <c r="G174" s="149">
        <f t="shared" si="19"/>
        <v>651.96</v>
      </c>
      <c r="H174" s="193"/>
      <c r="I174" s="104"/>
      <c r="J174" s="103"/>
      <c r="L174" s="104"/>
    </row>
    <row r="175" spans="1:12" s="106" customFormat="1" ht="12.75">
      <c r="A175" s="142" t="s">
        <v>201</v>
      </c>
      <c r="B175" s="167" t="s">
        <v>207</v>
      </c>
      <c r="C175" s="142" t="s">
        <v>11</v>
      </c>
      <c r="D175" s="230">
        <v>9</v>
      </c>
      <c r="E175" s="137">
        <v>34.31</v>
      </c>
      <c r="F175" s="137">
        <f t="shared" si="18"/>
        <v>42.89</v>
      </c>
      <c r="G175" s="149">
        <f t="shared" si="19"/>
        <v>386.01</v>
      </c>
      <c r="H175" s="213" t="s">
        <v>151</v>
      </c>
      <c r="I175" s="104"/>
      <c r="J175" s="103"/>
      <c r="L175" s="104"/>
    </row>
    <row r="176" spans="1:12" s="106" customFormat="1" ht="12.75">
      <c r="A176" s="142" t="s">
        <v>202</v>
      </c>
      <c r="B176" s="167" t="s">
        <v>428</v>
      </c>
      <c r="C176" s="142" t="s">
        <v>14</v>
      </c>
      <c r="D176" s="230">
        <v>30</v>
      </c>
      <c r="E176" s="137">
        <v>34</v>
      </c>
      <c r="F176" s="137">
        <f t="shared" si="18"/>
        <v>42.5</v>
      </c>
      <c r="G176" s="149">
        <f t="shared" si="19"/>
        <v>1275</v>
      </c>
      <c r="H176" s="213" t="s">
        <v>152</v>
      </c>
      <c r="I176" s="104"/>
      <c r="J176" s="103"/>
      <c r="L176" s="104"/>
    </row>
    <row r="177" spans="1:12" s="106" customFormat="1" ht="12.75">
      <c r="A177" s="142" t="s">
        <v>216</v>
      </c>
      <c r="B177" s="167" t="s">
        <v>423</v>
      </c>
      <c r="C177" s="142" t="s">
        <v>20</v>
      </c>
      <c r="D177" s="230">
        <v>40</v>
      </c>
      <c r="E177" s="137">
        <v>27.12</v>
      </c>
      <c r="F177" s="137">
        <f t="shared" si="18"/>
        <v>33.9</v>
      </c>
      <c r="G177" s="149">
        <f t="shared" si="19"/>
        <v>1356</v>
      </c>
      <c r="H177" s="213" t="s">
        <v>185</v>
      </c>
      <c r="I177" s="104"/>
      <c r="J177" s="103"/>
      <c r="L177" s="104"/>
    </row>
    <row r="178" spans="1:12" s="106" customFormat="1" ht="12.75">
      <c r="A178" s="142" t="s">
        <v>328</v>
      </c>
      <c r="B178" s="167" t="s">
        <v>209</v>
      </c>
      <c r="C178" s="142" t="s">
        <v>11</v>
      </c>
      <c r="D178" s="230">
        <v>25</v>
      </c>
      <c r="E178" s="137">
        <v>10.51</v>
      </c>
      <c r="F178" s="137">
        <f t="shared" si="18"/>
        <v>13.14</v>
      </c>
      <c r="G178" s="149">
        <f t="shared" si="19"/>
        <v>328.5</v>
      </c>
      <c r="H178" s="213" t="s">
        <v>156</v>
      </c>
      <c r="I178" s="104"/>
      <c r="J178" s="103"/>
      <c r="L178" s="104"/>
    </row>
    <row r="179" spans="1:12" s="106" customFormat="1" ht="12.75">
      <c r="A179" s="142" t="s">
        <v>217</v>
      </c>
      <c r="B179" s="167" t="s">
        <v>210</v>
      </c>
      <c r="C179" s="142" t="s">
        <v>11</v>
      </c>
      <c r="D179" s="230">
        <v>27</v>
      </c>
      <c r="E179" s="137">
        <v>0.25</v>
      </c>
      <c r="F179" s="137">
        <f t="shared" si="18"/>
        <v>0.31</v>
      </c>
      <c r="G179" s="149">
        <f t="shared" si="19"/>
        <v>8.37</v>
      </c>
      <c r="H179" s="213" t="s">
        <v>156</v>
      </c>
      <c r="I179" s="104"/>
      <c r="J179" s="103"/>
      <c r="L179" s="104"/>
    </row>
    <row r="180" spans="1:12" s="106" customFormat="1" ht="12.75">
      <c r="A180" s="142" t="s">
        <v>218</v>
      </c>
      <c r="B180" s="167" t="s">
        <v>211</v>
      </c>
      <c r="C180" s="142" t="s">
        <v>11</v>
      </c>
      <c r="D180" s="230">
        <v>27</v>
      </c>
      <c r="E180" s="137">
        <v>0.41</v>
      </c>
      <c r="F180" s="137">
        <f t="shared" si="18"/>
        <v>0.51</v>
      </c>
      <c r="G180" s="149">
        <f t="shared" si="19"/>
        <v>13.77</v>
      </c>
      <c r="H180" s="213" t="s">
        <v>341</v>
      </c>
      <c r="I180" s="104"/>
      <c r="J180" s="103"/>
      <c r="L180" s="104"/>
    </row>
    <row r="181" spans="1:12" s="106" customFormat="1" ht="12.75">
      <c r="A181" s="142" t="s">
        <v>219</v>
      </c>
      <c r="B181" s="167" t="s">
        <v>427</v>
      </c>
      <c r="C181" s="142" t="s">
        <v>11</v>
      </c>
      <c r="D181" s="230">
        <v>27</v>
      </c>
      <c r="E181" s="137">
        <v>1.18</v>
      </c>
      <c r="F181" s="137">
        <f t="shared" si="18"/>
        <v>1.48</v>
      </c>
      <c r="G181" s="149">
        <f t="shared" si="19"/>
        <v>39.96</v>
      </c>
      <c r="H181" s="207" t="s">
        <v>177</v>
      </c>
      <c r="I181" s="104"/>
      <c r="J181" s="103"/>
      <c r="L181" s="104"/>
    </row>
    <row r="182" spans="1:12" s="87" customFormat="1" ht="12.75">
      <c r="A182" s="142" t="s">
        <v>220</v>
      </c>
      <c r="B182" s="167" t="s">
        <v>215</v>
      </c>
      <c r="C182" s="142" t="s">
        <v>11</v>
      </c>
      <c r="D182" s="230">
        <v>25</v>
      </c>
      <c r="E182" s="137">
        <v>42.58</v>
      </c>
      <c r="F182" s="137">
        <f t="shared" si="18"/>
        <v>53.23</v>
      </c>
      <c r="G182" s="149">
        <f t="shared" si="19"/>
        <v>1330.75</v>
      </c>
      <c r="H182" s="213"/>
      <c r="I182" s="104"/>
      <c r="J182" s="103"/>
      <c r="K182" s="106"/>
      <c r="L182" s="104"/>
    </row>
    <row r="183" spans="1:12" s="87" customFormat="1" ht="22.5" customHeight="1">
      <c r="A183" s="142" t="s">
        <v>221</v>
      </c>
      <c r="B183" s="167" t="s">
        <v>212</v>
      </c>
      <c r="C183" s="142" t="s">
        <v>20</v>
      </c>
      <c r="D183" s="230">
        <v>19</v>
      </c>
      <c r="E183" s="137">
        <v>8.11</v>
      </c>
      <c r="F183" s="137">
        <f t="shared" si="18"/>
        <v>10.14</v>
      </c>
      <c r="G183" s="149">
        <f t="shared" si="19"/>
        <v>192.66</v>
      </c>
      <c r="H183" s="214" t="s">
        <v>357</v>
      </c>
      <c r="I183" s="104"/>
      <c r="J183" s="103"/>
      <c r="L183" s="88"/>
    </row>
    <row r="184" spans="1:12" s="87" customFormat="1" ht="12.75">
      <c r="A184" s="142" t="s">
        <v>222</v>
      </c>
      <c r="B184" s="167" t="s">
        <v>213</v>
      </c>
      <c r="C184" s="142" t="s">
        <v>214</v>
      </c>
      <c r="D184" s="230">
        <v>1</v>
      </c>
      <c r="E184" s="137">
        <v>2103.89</v>
      </c>
      <c r="F184" s="137">
        <f t="shared" si="18"/>
        <v>2629.86</v>
      </c>
      <c r="G184" s="149">
        <f t="shared" si="19"/>
        <v>2629.86</v>
      </c>
      <c r="H184" s="213"/>
      <c r="I184" s="104"/>
      <c r="J184" s="103"/>
      <c r="L184" s="104"/>
    </row>
    <row r="185" spans="1:12" s="87" customFormat="1" ht="14.25" customHeight="1">
      <c r="A185" s="145"/>
      <c r="B185" s="146" t="s">
        <v>91</v>
      </c>
      <c r="C185" s="145"/>
      <c r="D185" s="174"/>
      <c r="E185" s="137"/>
      <c r="F185" s="137"/>
      <c r="G185" s="147">
        <f>SUM(G172:G184)</f>
        <v>10557.69</v>
      </c>
      <c r="H185" s="214"/>
      <c r="I185" s="104"/>
      <c r="J185" s="103"/>
      <c r="L185" s="104"/>
    </row>
    <row r="186" spans="1:12" s="223" customFormat="1" ht="12.75">
      <c r="A186" s="231">
        <v>18</v>
      </c>
      <c r="B186" s="188" t="s">
        <v>429</v>
      </c>
      <c r="C186" s="232"/>
      <c r="D186" s="149"/>
      <c r="E186" s="137"/>
      <c r="F186" s="137"/>
      <c r="G186" s="141"/>
      <c r="H186" s="240"/>
      <c r="I186" s="104"/>
      <c r="J186" s="224"/>
      <c r="K186" s="225"/>
      <c r="L186" s="107"/>
    </row>
    <row r="187" spans="1:12" s="223" customFormat="1" ht="12.75">
      <c r="A187" s="142" t="s">
        <v>203</v>
      </c>
      <c r="B187" s="167" t="s">
        <v>449</v>
      </c>
      <c r="C187" s="142" t="s">
        <v>14</v>
      </c>
      <c r="D187" s="149">
        <v>6</v>
      </c>
      <c r="E187" s="137">
        <v>40.26</v>
      </c>
      <c r="F187" s="137">
        <f>ROUND(E187*$J$1,2)</f>
        <v>50.33</v>
      </c>
      <c r="G187" s="141">
        <f>ROUND(F187*D187,2)</f>
        <v>301.98</v>
      </c>
      <c r="H187" s="204" t="s">
        <v>430</v>
      </c>
      <c r="I187" s="104"/>
      <c r="J187" s="224"/>
      <c r="K187" s="225"/>
      <c r="L187" s="107"/>
    </row>
    <row r="188" spans="1:12" s="223" customFormat="1" ht="12.75">
      <c r="A188" s="142" t="s">
        <v>329</v>
      </c>
      <c r="B188" s="167" t="s">
        <v>431</v>
      </c>
      <c r="C188" s="142" t="s">
        <v>14</v>
      </c>
      <c r="D188" s="149">
        <v>9</v>
      </c>
      <c r="E188" s="137">
        <v>22.25</v>
      </c>
      <c r="F188" s="137">
        <f aca="true" t="shared" si="20" ref="F188:F193">ROUND(E188*$J$1,2)</f>
        <v>27.81</v>
      </c>
      <c r="G188" s="141">
        <f aca="true" t="shared" si="21" ref="G188:G193">ROUND(F188*D188,2)</f>
        <v>250.29</v>
      </c>
      <c r="H188" s="204" t="s">
        <v>432</v>
      </c>
      <c r="I188" s="104"/>
      <c r="J188" s="224"/>
      <c r="K188" s="225"/>
      <c r="L188" s="107"/>
    </row>
    <row r="189" spans="1:12" s="223" customFormat="1" ht="12.75">
      <c r="A189" s="142" t="s">
        <v>330</v>
      </c>
      <c r="B189" s="167" t="s">
        <v>433</v>
      </c>
      <c r="C189" s="142" t="s">
        <v>11</v>
      </c>
      <c r="D189" s="149">
        <v>1</v>
      </c>
      <c r="E189" s="137">
        <v>14.77</v>
      </c>
      <c r="F189" s="137">
        <f t="shared" si="20"/>
        <v>18.46</v>
      </c>
      <c r="G189" s="141">
        <f t="shared" si="21"/>
        <v>18.46</v>
      </c>
      <c r="H189" s="240"/>
      <c r="I189" s="104"/>
      <c r="J189" s="224"/>
      <c r="K189" s="225"/>
      <c r="L189" s="107"/>
    </row>
    <row r="190" spans="1:12" s="227" customFormat="1" ht="12.75">
      <c r="A190" s="142" t="s">
        <v>331</v>
      </c>
      <c r="B190" s="167" t="s">
        <v>448</v>
      </c>
      <c r="C190" s="142" t="s">
        <v>11</v>
      </c>
      <c r="D190" s="149">
        <v>2</v>
      </c>
      <c r="E190" s="137">
        <v>59.69</v>
      </c>
      <c r="F190" s="137">
        <f t="shared" si="20"/>
        <v>74.61</v>
      </c>
      <c r="G190" s="141">
        <f t="shared" si="21"/>
        <v>149.22</v>
      </c>
      <c r="H190" s="241"/>
      <c r="I190" s="104"/>
      <c r="J190" s="224"/>
      <c r="K190" s="194"/>
      <c r="L190" s="104"/>
    </row>
    <row r="191" spans="1:12" s="227" customFormat="1" ht="12.75">
      <c r="A191" s="142" t="s">
        <v>332</v>
      </c>
      <c r="B191" s="167" t="s">
        <v>434</v>
      </c>
      <c r="C191" s="142" t="s">
        <v>11</v>
      </c>
      <c r="D191" s="149">
        <v>2</v>
      </c>
      <c r="E191" s="137">
        <v>163.93</v>
      </c>
      <c r="F191" s="137">
        <f t="shared" si="20"/>
        <v>204.91</v>
      </c>
      <c r="G191" s="141">
        <f t="shared" si="21"/>
        <v>409.82</v>
      </c>
      <c r="H191" s="241"/>
      <c r="I191" s="104"/>
      <c r="J191" s="224"/>
      <c r="K191" s="194"/>
      <c r="L191" s="104"/>
    </row>
    <row r="192" spans="1:12" s="227" customFormat="1" ht="12.75">
      <c r="A192" s="142" t="s">
        <v>333</v>
      </c>
      <c r="B192" s="167" t="s">
        <v>435</v>
      </c>
      <c r="C192" s="142" t="s">
        <v>11</v>
      </c>
      <c r="D192" s="149">
        <v>6</v>
      </c>
      <c r="E192" s="137">
        <v>30</v>
      </c>
      <c r="F192" s="137">
        <f t="shared" si="20"/>
        <v>37.5</v>
      </c>
      <c r="G192" s="141">
        <f t="shared" si="21"/>
        <v>225</v>
      </c>
      <c r="I192" s="104"/>
      <c r="J192" s="224"/>
      <c r="K192" s="194"/>
      <c r="L192" s="104"/>
    </row>
    <row r="193" spans="1:12" s="227" customFormat="1" ht="22.5">
      <c r="A193" s="142" t="s">
        <v>334</v>
      </c>
      <c r="B193" s="167" t="s">
        <v>436</v>
      </c>
      <c r="C193" s="142" t="s">
        <v>11</v>
      </c>
      <c r="D193" s="149">
        <v>1</v>
      </c>
      <c r="E193" s="137">
        <v>34.25</v>
      </c>
      <c r="F193" s="137">
        <f t="shared" si="20"/>
        <v>42.81</v>
      </c>
      <c r="G193" s="141">
        <f t="shared" si="21"/>
        <v>42.81</v>
      </c>
      <c r="I193" s="104"/>
      <c r="J193" s="224"/>
      <c r="K193" s="194"/>
      <c r="L193" s="104"/>
    </row>
    <row r="194" spans="1:12" s="227" customFormat="1" ht="22.5">
      <c r="A194" s="142"/>
      <c r="B194" s="243" t="s">
        <v>437</v>
      </c>
      <c r="C194" s="142"/>
      <c r="D194" s="149"/>
      <c r="E194" s="137"/>
      <c r="F194" s="137"/>
      <c r="G194" s="141"/>
      <c r="H194" s="234"/>
      <c r="I194" s="104"/>
      <c r="J194" s="224"/>
      <c r="K194" s="194"/>
      <c r="L194" s="104"/>
    </row>
    <row r="195" spans="1:12" s="223" customFormat="1" ht="12.75">
      <c r="A195" s="142"/>
      <c r="B195" s="233" t="s">
        <v>438</v>
      </c>
      <c r="C195" s="142"/>
      <c r="D195" s="149"/>
      <c r="E195" s="137"/>
      <c r="F195" s="137"/>
      <c r="G195" s="141"/>
      <c r="H195" s="235"/>
      <c r="I195" s="104"/>
      <c r="J195" s="224"/>
      <c r="K195" s="225"/>
      <c r="L195" s="226"/>
    </row>
    <row r="196" spans="1:12" s="223" customFormat="1" ht="12.75">
      <c r="A196" s="236"/>
      <c r="B196" s="146" t="s">
        <v>91</v>
      </c>
      <c r="C196" s="236"/>
      <c r="D196" s="237"/>
      <c r="E196" s="137"/>
      <c r="F196" s="137"/>
      <c r="G196" s="147">
        <f>SUM(G187:G193)</f>
        <v>1397.58</v>
      </c>
      <c r="I196" s="104"/>
      <c r="J196" s="224"/>
      <c r="K196" s="225"/>
      <c r="L196" s="107"/>
    </row>
    <row r="197" spans="1:12" s="87" customFormat="1" ht="12.75">
      <c r="A197" s="138">
        <v>19</v>
      </c>
      <c r="B197" s="188" t="s">
        <v>294</v>
      </c>
      <c r="C197" s="145"/>
      <c r="D197" s="174"/>
      <c r="E197" s="137"/>
      <c r="F197" s="137"/>
      <c r="G197" s="147"/>
      <c r="H197" s="214"/>
      <c r="I197" s="104"/>
      <c r="J197" s="103"/>
      <c r="L197" s="104"/>
    </row>
    <row r="198" spans="1:12" s="87" customFormat="1" ht="12.75">
      <c r="A198" s="142" t="s">
        <v>223</v>
      </c>
      <c r="B198" s="143" t="s">
        <v>85</v>
      </c>
      <c r="C198" s="142" t="s">
        <v>7</v>
      </c>
      <c r="D198" s="149">
        <v>9</v>
      </c>
      <c r="E198" s="137">
        <v>30.64</v>
      </c>
      <c r="F198" s="137">
        <f aca="true" t="shared" si="22" ref="F198:F206">ROUND(E198*$J$1,2)</f>
        <v>38.3</v>
      </c>
      <c r="G198" s="149">
        <f aca="true" t="shared" si="23" ref="G198:G206">ROUND(F198*D198,2)</f>
        <v>344.7</v>
      </c>
      <c r="H198" s="214" t="s">
        <v>344</v>
      </c>
      <c r="I198" s="104"/>
      <c r="J198" s="103"/>
      <c r="L198" s="104"/>
    </row>
    <row r="199" spans="1:12" s="87" customFormat="1" ht="12.75">
      <c r="A199" s="142" t="s">
        <v>295</v>
      </c>
      <c r="B199" s="143" t="s">
        <v>146</v>
      </c>
      <c r="C199" s="142" t="s">
        <v>7</v>
      </c>
      <c r="D199" s="149">
        <v>3.75</v>
      </c>
      <c r="E199" s="137">
        <v>28.28</v>
      </c>
      <c r="F199" s="137">
        <f t="shared" si="22"/>
        <v>35.35</v>
      </c>
      <c r="G199" s="149">
        <f t="shared" si="23"/>
        <v>132.56</v>
      </c>
      <c r="H199" s="41"/>
      <c r="I199" s="104"/>
      <c r="J199" s="103"/>
      <c r="L199" s="104"/>
    </row>
    <row r="200" spans="1:12" s="87" customFormat="1" ht="12" customHeight="1">
      <c r="A200" s="142" t="s">
        <v>296</v>
      </c>
      <c r="B200" s="148" t="s">
        <v>343</v>
      </c>
      <c r="C200" s="142" t="s">
        <v>7</v>
      </c>
      <c r="D200" s="149">
        <v>3.7</v>
      </c>
      <c r="E200" s="137">
        <v>794.96</v>
      </c>
      <c r="F200" s="137">
        <f t="shared" si="22"/>
        <v>993.7</v>
      </c>
      <c r="G200" s="149">
        <f t="shared" si="23"/>
        <v>3676.69</v>
      </c>
      <c r="H200" s="41"/>
      <c r="I200" s="104"/>
      <c r="J200" s="103"/>
      <c r="L200" s="104"/>
    </row>
    <row r="201" spans="1:12" s="87" customFormat="1" ht="12.75">
      <c r="A201" s="142" t="s">
        <v>297</v>
      </c>
      <c r="B201" s="199" t="s">
        <v>383</v>
      </c>
      <c r="C201" s="142" t="s">
        <v>7</v>
      </c>
      <c r="D201" s="149">
        <v>1</v>
      </c>
      <c r="E201" s="137">
        <v>1686.76</v>
      </c>
      <c r="F201" s="137">
        <f t="shared" si="22"/>
        <v>2108.45</v>
      </c>
      <c r="G201" s="149">
        <f t="shared" si="23"/>
        <v>2108.45</v>
      </c>
      <c r="H201" s="41"/>
      <c r="I201" s="104"/>
      <c r="J201" s="103"/>
      <c r="L201" s="104"/>
    </row>
    <row r="202" spans="1:12" ht="12.75">
      <c r="A202" s="142" t="s">
        <v>440</v>
      </c>
      <c r="B202" s="148" t="s">
        <v>382</v>
      </c>
      <c r="C202" s="142" t="s">
        <v>7</v>
      </c>
      <c r="D202" s="149">
        <v>1.4</v>
      </c>
      <c r="E202" s="137">
        <v>1686.76</v>
      </c>
      <c r="F202" s="137">
        <f t="shared" si="22"/>
        <v>2108.45</v>
      </c>
      <c r="G202" s="149">
        <f t="shared" si="23"/>
        <v>2951.83</v>
      </c>
      <c r="I202" s="104"/>
      <c r="J202" s="103"/>
      <c r="K202" s="87"/>
      <c r="L202" s="104"/>
    </row>
    <row r="203" spans="1:12" s="105" customFormat="1" ht="21.75" customHeight="1">
      <c r="A203" s="142" t="s">
        <v>441</v>
      </c>
      <c r="B203" s="143" t="s">
        <v>337</v>
      </c>
      <c r="C203" s="142" t="s">
        <v>7</v>
      </c>
      <c r="D203" s="149">
        <v>2.25</v>
      </c>
      <c r="E203" s="137">
        <v>1686.76</v>
      </c>
      <c r="F203" s="137">
        <f t="shared" si="22"/>
        <v>2108.45</v>
      </c>
      <c r="G203" s="149">
        <f t="shared" si="23"/>
        <v>4744.01</v>
      </c>
      <c r="H203" s="192"/>
      <c r="I203" s="104"/>
      <c r="J203" s="103"/>
      <c r="K203" s="106"/>
      <c r="L203" s="104"/>
    </row>
    <row r="204" spans="1:12" ht="23.25" customHeight="1">
      <c r="A204" s="142" t="s">
        <v>442</v>
      </c>
      <c r="B204" s="148" t="s">
        <v>338</v>
      </c>
      <c r="C204" s="197" t="s">
        <v>7</v>
      </c>
      <c r="D204" s="149">
        <v>1</v>
      </c>
      <c r="E204" s="137">
        <v>1686.76</v>
      </c>
      <c r="F204" s="137">
        <f t="shared" si="22"/>
        <v>2108.45</v>
      </c>
      <c r="G204" s="149">
        <f t="shared" si="23"/>
        <v>2108.45</v>
      </c>
      <c r="I204" s="104"/>
      <c r="J204" s="103"/>
      <c r="K204" s="87"/>
      <c r="L204" s="88"/>
    </row>
    <row r="205" spans="1:12" s="105" customFormat="1" ht="22.5">
      <c r="A205" s="142" t="s">
        <v>443</v>
      </c>
      <c r="B205" s="143" t="s">
        <v>342</v>
      </c>
      <c r="C205" s="142" t="s">
        <v>4</v>
      </c>
      <c r="D205" s="149">
        <v>127.53</v>
      </c>
      <c r="E205" s="137">
        <v>96.67</v>
      </c>
      <c r="F205" s="137">
        <f t="shared" si="22"/>
        <v>120.84</v>
      </c>
      <c r="G205" s="149">
        <f t="shared" si="23"/>
        <v>15410.73</v>
      </c>
      <c r="H205" s="192"/>
      <c r="I205" s="104"/>
      <c r="J205" s="103"/>
      <c r="K205" s="106"/>
      <c r="L205" s="104"/>
    </row>
    <row r="206" spans="1:12" s="105" customFormat="1" ht="14.25" customHeight="1">
      <c r="A206" s="142" t="s">
        <v>444</v>
      </c>
      <c r="B206" s="148" t="s">
        <v>340</v>
      </c>
      <c r="C206" s="142" t="s">
        <v>4</v>
      </c>
      <c r="D206" s="149">
        <v>127.53</v>
      </c>
      <c r="E206" s="137">
        <v>78.37</v>
      </c>
      <c r="F206" s="137">
        <f t="shared" si="22"/>
        <v>97.96</v>
      </c>
      <c r="G206" s="149">
        <f t="shared" si="23"/>
        <v>12492.84</v>
      </c>
      <c r="H206" s="192"/>
      <c r="I206" s="104"/>
      <c r="J206" s="103"/>
      <c r="K206" s="106"/>
      <c r="L206" s="104"/>
    </row>
    <row r="207" spans="1:12" ht="12.75">
      <c r="A207" s="138"/>
      <c r="B207" s="146" t="s">
        <v>91</v>
      </c>
      <c r="C207" s="145"/>
      <c r="D207" s="174"/>
      <c r="E207" s="137"/>
      <c r="F207" s="137"/>
      <c r="G207" s="201">
        <f>SUM(G198:G206)</f>
        <v>43970.259999999995</v>
      </c>
      <c r="I207" s="104"/>
      <c r="J207" s="103"/>
      <c r="K207" s="87"/>
      <c r="L207" s="88"/>
    </row>
    <row r="208" spans="1:12" ht="12.75">
      <c r="A208" s="138">
        <v>20</v>
      </c>
      <c r="B208" s="198" t="s">
        <v>13</v>
      </c>
      <c r="C208" s="140"/>
      <c r="D208" s="149"/>
      <c r="E208" s="137"/>
      <c r="F208" s="137"/>
      <c r="G208" s="141"/>
      <c r="I208" s="104"/>
      <c r="J208" s="103"/>
      <c r="K208" s="87"/>
      <c r="L208" s="107"/>
    </row>
    <row r="209" spans="1:12" ht="22.5">
      <c r="A209" s="142" t="s">
        <v>298</v>
      </c>
      <c r="B209" s="143" t="s">
        <v>138</v>
      </c>
      <c r="C209" s="142" t="s">
        <v>4</v>
      </c>
      <c r="D209" s="149">
        <v>1534</v>
      </c>
      <c r="E209" s="137">
        <v>2.5</v>
      </c>
      <c r="F209" s="137">
        <f>ROUND(E209*$J$1,2)</f>
        <v>3.13</v>
      </c>
      <c r="G209" s="141">
        <f>ROUND(F209*D209,2)</f>
        <v>4801.42</v>
      </c>
      <c r="I209" s="104"/>
      <c r="J209" s="103"/>
      <c r="K209" s="87"/>
      <c r="L209" s="107"/>
    </row>
    <row r="210" spans="1:12" s="105" customFormat="1" ht="22.5">
      <c r="A210" s="142" t="s">
        <v>445</v>
      </c>
      <c r="B210" s="143" t="s">
        <v>139</v>
      </c>
      <c r="C210" s="142" t="s">
        <v>4</v>
      </c>
      <c r="D210" s="149">
        <v>1534</v>
      </c>
      <c r="E210" s="137">
        <v>10.8</v>
      </c>
      <c r="F210" s="137">
        <f>ROUND(E210*$J$1,2)</f>
        <v>13.5</v>
      </c>
      <c r="G210" s="141">
        <f>ROUND(F210*D210,2)</f>
        <v>20709</v>
      </c>
      <c r="H210" s="192"/>
      <c r="I210" s="104"/>
      <c r="J210" s="103"/>
      <c r="K210" s="106"/>
      <c r="L210" s="104"/>
    </row>
    <row r="211" spans="1:12" ht="11.25" customHeight="1">
      <c r="A211" s="142" t="s">
        <v>446</v>
      </c>
      <c r="B211" s="143" t="s">
        <v>140</v>
      </c>
      <c r="C211" s="142" t="s">
        <v>4</v>
      </c>
      <c r="D211" s="149">
        <v>401</v>
      </c>
      <c r="E211" s="137">
        <v>2.5</v>
      </c>
      <c r="F211" s="137">
        <f>ROUND(E211*$J$1,2)</f>
        <v>3.13</v>
      </c>
      <c r="G211" s="141">
        <f>ROUND(F211*D211,2)</f>
        <v>1255.13</v>
      </c>
      <c r="I211" s="104"/>
      <c r="J211" s="103"/>
      <c r="K211" s="87"/>
      <c r="L211" s="104"/>
    </row>
    <row r="212" spans="1:12" ht="22.5">
      <c r="A212" s="142" t="s">
        <v>447</v>
      </c>
      <c r="B212" s="143" t="s">
        <v>121</v>
      </c>
      <c r="C212" s="142" t="s">
        <v>4</v>
      </c>
      <c r="D212" s="149">
        <v>401</v>
      </c>
      <c r="E212" s="137">
        <v>10.8</v>
      </c>
      <c r="F212" s="137">
        <f>ROUND(E212*$J$1,2)</f>
        <v>13.5</v>
      </c>
      <c r="G212" s="141">
        <f>ROUND(F212*D212,2)</f>
        <v>5413.5</v>
      </c>
      <c r="I212" s="104"/>
      <c r="J212" s="103"/>
      <c r="K212" s="87"/>
      <c r="L212" s="104"/>
    </row>
    <row r="213" spans="1:12" ht="13.5" customHeight="1">
      <c r="A213" s="145"/>
      <c r="B213" s="146" t="s">
        <v>91</v>
      </c>
      <c r="C213" s="145"/>
      <c r="D213" s="174"/>
      <c r="E213" s="137"/>
      <c r="F213" s="137"/>
      <c r="G213" s="201">
        <f>SUM(G209:G212)</f>
        <v>32179.05</v>
      </c>
      <c r="I213" s="104"/>
      <c r="J213" s="103"/>
      <c r="K213" s="87"/>
      <c r="L213" s="104"/>
    </row>
    <row r="214" spans="1:12" ht="12.75">
      <c r="A214" s="138">
        <v>21</v>
      </c>
      <c r="B214" s="139" t="s">
        <v>17</v>
      </c>
      <c r="C214" s="140"/>
      <c r="D214" s="149"/>
      <c r="E214" s="137"/>
      <c r="F214" s="137"/>
      <c r="G214" s="141"/>
      <c r="I214" s="104"/>
      <c r="J214" s="103"/>
      <c r="K214" s="87"/>
      <c r="L214" s="104"/>
    </row>
    <row r="215" spans="1:12" ht="12.75">
      <c r="A215" s="142" t="s">
        <v>439</v>
      </c>
      <c r="B215" s="143" t="s">
        <v>90</v>
      </c>
      <c r="C215" s="142" t="s">
        <v>4</v>
      </c>
      <c r="D215" s="149">
        <v>497.62</v>
      </c>
      <c r="E215" s="137">
        <v>1.47</v>
      </c>
      <c r="F215" s="137">
        <f>ROUND(E215*$J$1,2)</f>
        <v>1.84</v>
      </c>
      <c r="G215" s="141">
        <f>ROUND(F215*D215,2)</f>
        <v>915.62</v>
      </c>
      <c r="I215" s="104"/>
      <c r="J215" s="103"/>
      <c r="K215" s="87"/>
      <c r="L215" s="104"/>
    </row>
    <row r="216" spans="1:12" ht="12.75">
      <c r="A216" s="145"/>
      <c r="B216" s="146" t="s">
        <v>91</v>
      </c>
      <c r="C216" s="145"/>
      <c r="D216" s="174"/>
      <c r="E216" s="137"/>
      <c r="F216" s="137"/>
      <c r="G216" s="201">
        <f>SUM(G215)</f>
        <v>915.62</v>
      </c>
      <c r="I216" s="104"/>
      <c r="J216" s="103"/>
      <c r="K216" s="87"/>
      <c r="L216" s="107"/>
    </row>
    <row r="217" spans="1:12" s="105" customFormat="1" ht="12.75">
      <c r="A217" s="160"/>
      <c r="B217" s="161" t="s">
        <v>92</v>
      </c>
      <c r="C217" s="187"/>
      <c r="D217" s="187"/>
      <c r="E217" s="162"/>
      <c r="F217" s="162"/>
      <c r="G217" s="163">
        <f>G17+G21+G29+G39+G43+G47+G61+G68+G75+G84+G100+G113+G119+G131+G156+G170+G185+G213+G216+G207+G196</f>
        <v>799937.15</v>
      </c>
      <c r="H217" s="192"/>
      <c r="I217" s="104"/>
      <c r="J217" s="103"/>
      <c r="K217" s="106"/>
      <c r="L217" s="104"/>
    </row>
    <row r="218" spans="1:12" s="105" customFormat="1" ht="12.75">
      <c r="A218" s="83"/>
      <c r="B218" s="82"/>
      <c r="C218" s="83"/>
      <c r="D218" s="168"/>
      <c r="E218" s="168"/>
      <c r="F218" s="84"/>
      <c r="G218" s="84"/>
      <c r="H218" s="192"/>
      <c r="I218" s="104"/>
      <c r="J218" s="103"/>
      <c r="K218" s="106"/>
      <c r="L218" s="104"/>
    </row>
    <row r="219" spans="4:12" ht="14.25">
      <c r="D219" s="186"/>
      <c r="E219" s="120"/>
      <c r="F219" s="120"/>
      <c r="G219" s="121"/>
      <c r="I219" s="104"/>
      <c r="J219" s="103"/>
      <c r="K219" s="87"/>
      <c r="L219" s="104"/>
    </row>
    <row r="220" spans="2:12" ht="12.75">
      <c r="B220" s="105"/>
      <c r="C220" s="105"/>
      <c r="D220" s="105"/>
      <c r="E220" s="105"/>
      <c r="F220" s="105"/>
      <c r="I220" s="104"/>
      <c r="J220" s="103"/>
      <c r="K220" s="87"/>
      <c r="L220" s="104"/>
    </row>
    <row r="221" spans="1:12" s="105" customFormat="1" ht="12.75">
      <c r="A221" s="83"/>
      <c r="B221" s="82"/>
      <c r="C221" s="83"/>
      <c r="D221" s="168"/>
      <c r="E221" s="168"/>
      <c r="F221" s="84"/>
      <c r="G221" s="84"/>
      <c r="H221" s="192"/>
      <c r="I221" s="104"/>
      <c r="J221" s="103"/>
      <c r="K221" s="106"/>
      <c r="L221" s="104"/>
    </row>
    <row r="222" spans="1:12" s="105" customFormat="1" ht="12.75">
      <c r="A222" s="83"/>
      <c r="B222" s="82"/>
      <c r="C222" s="83"/>
      <c r="D222" s="168"/>
      <c r="E222" s="168"/>
      <c r="F222" s="84"/>
      <c r="G222" s="84"/>
      <c r="H222" s="192"/>
      <c r="I222" s="104"/>
      <c r="J222" s="103"/>
      <c r="K222" s="106"/>
      <c r="L222" s="104"/>
    </row>
    <row r="223" spans="1:12" s="105" customFormat="1" ht="12.75">
      <c r="A223" s="83"/>
      <c r="B223" s="82"/>
      <c r="C223" s="83"/>
      <c r="D223" s="168"/>
      <c r="E223" s="168"/>
      <c r="F223" s="84"/>
      <c r="G223" s="84"/>
      <c r="H223" s="192"/>
      <c r="I223" s="104"/>
      <c r="J223" s="103"/>
      <c r="K223" s="106"/>
      <c r="L223" s="104"/>
    </row>
    <row r="224" spans="9:12" ht="12.75">
      <c r="I224" s="104"/>
      <c r="J224" s="103"/>
      <c r="K224" s="87"/>
      <c r="L224" s="107"/>
    </row>
    <row r="225" spans="1:12" s="105" customFormat="1" ht="12.75">
      <c r="A225" s="86"/>
      <c r="B225" s="87"/>
      <c r="C225" s="86"/>
      <c r="D225" s="169"/>
      <c r="E225" s="169"/>
      <c r="F225" s="88"/>
      <c r="G225" s="88"/>
      <c r="H225" s="192"/>
      <c r="I225" s="104"/>
      <c r="J225" s="103"/>
      <c r="K225" s="106"/>
      <c r="L225" s="104"/>
    </row>
    <row r="226" spans="1:12" s="105" customFormat="1" ht="12.75">
      <c r="A226" s="86"/>
      <c r="B226" s="87"/>
      <c r="C226" s="86"/>
      <c r="D226" s="169"/>
      <c r="E226" s="169"/>
      <c r="F226" s="88"/>
      <c r="G226" s="88"/>
      <c r="H226" s="192"/>
      <c r="I226" s="104"/>
      <c r="J226" s="103"/>
      <c r="K226" s="106"/>
      <c r="L226" s="104"/>
    </row>
    <row r="227" spans="1:12" ht="12.75">
      <c r="A227" s="86"/>
      <c r="B227" s="87"/>
      <c r="C227" s="86"/>
      <c r="D227" s="169"/>
      <c r="E227" s="169"/>
      <c r="F227" s="88"/>
      <c r="G227" s="88"/>
      <c r="I227" s="104"/>
      <c r="J227" s="103"/>
      <c r="K227" s="87"/>
      <c r="L227" s="88"/>
    </row>
    <row r="228" spans="1:12" ht="12.75">
      <c r="A228" s="86"/>
      <c r="B228" s="87"/>
      <c r="C228" s="86"/>
      <c r="D228" s="169"/>
      <c r="E228" s="169"/>
      <c r="F228" s="88"/>
      <c r="G228" s="88"/>
      <c r="I228" s="104"/>
      <c r="J228" s="103"/>
      <c r="K228" s="87"/>
      <c r="L228" s="107"/>
    </row>
    <row r="229" spans="1:12" s="105" customFormat="1" ht="12.75">
      <c r="A229" s="86"/>
      <c r="B229" s="87"/>
      <c r="C229" s="86"/>
      <c r="D229" s="169"/>
      <c r="E229" s="169"/>
      <c r="F229" s="88"/>
      <c r="G229" s="88"/>
      <c r="H229" s="192"/>
      <c r="I229" s="104"/>
      <c r="J229" s="103"/>
      <c r="K229" s="106"/>
      <c r="L229" s="104"/>
    </row>
    <row r="230" spans="1:12" s="105" customFormat="1" ht="12.75">
      <c r="A230" s="86"/>
      <c r="B230" s="87"/>
      <c r="C230" s="86"/>
      <c r="D230" s="169"/>
      <c r="E230" s="169"/>
      <c r="F230" s="88"/>
      <c r="G230" s="88"/>
      <c r="H230" s="192"/>
      <c r="I230" s="104"/>
      <c r="J230" s="103"/>
      <c r="K230" s="106"/>
      <c r="L230" s="104"/>
    </row>
    <row r="231" spans="1:12" s="105" customFormat="1" ht="12.75">
      <c r="A231" s="86"/>
      <c r="B231" s="87"/>
      <c r="C231" s="86"/>
      <c r="D231" s="169"/>
      <c r="E231" s="169"/>
      <c r="F231" s="88"/>
      <c r="G231" s="88"/>
      <c r="H231" s="192"/>
      <c r="I231" s="104"/>
      <c r="J231" s="103"/>
      <c r="K231" s="106"/>
      <c r="L231" s="104"/>
    </row>
    <row r="232" spans="1:12" s="105" customFormat="1" ht="12.75">
      <c r="A232" s="86"/>
      <c r="B232" s="87"/>
      <c r="C232" s="86"/>
      <c r="D232" s="169"/>
      <c r="E232" s="169"/>
      <c r="F232" s="88"/>
      <c r="G232" s="88"/>
      <c r="H232" s="192"/>
      <c r="I232" s="104"/>
      <c r="J232" s="103"/>
      <c r="K232" s="106"/>
      <c r="L232" s="104"/>
    </row>
    <row r="233" spans="1:12" s="105" customFormat="1" ht="12.75">
      <c r="A233" s="86"/>
      <c r="B233" s="87"/>
      <c r="C233" s="86"/>
      <c r="D233" s="169"/>
      <c r="E233" s="169"/>
      <c r="F233" s="88"/>
      <c r="G233" s="88"/>
      <c r="H233" s="192"/>
      <c r="I233" s="104"/>
      <c r="J233" s="103"/>
      <c r="K233" s="106"/>
      <c r="L233" s="104"/>
    </row>
    <row r="234" spans="1:12" s="105" customFormat="1" ht="12.75">
      <c r="A234" s="125"/>
      <c r="B234" s="126"/>
      <c r="C234" s="86"/>
      <c r="D234" s="112"/>
      <c r="E234" s="122"/>
      <c r="F234" s="122"/>
      <c r="G234" s="107"/>
      <c r="H234" s="192"/>
      <c r="I234" s="104"/>
      <c r="J234" s="103"/>
      <c r="K234" s="106"/>
      <c r="L234" s="104"/>
    </row>
    <row r="235" spans="1:12" ht="12.75">
      <c r="A235" s="125"/>
      <c r="B235" s="127"/>
      <c r="C235" s="86"/>
      <c r="D235" s="112"/>
      <c r="E235" s="122"/>
      <c r="F235" s="122"/>
      <c r="G235" s="107"/>
      <c r="I235" s="104"/>
      <c r="J235" s="103"/>
      <c r="K235" s="87"/>
      <c r="L235" s="88"/>
    </row>
    <row r="236" spans="1:12" ht="12.75">
      <c r="A236" s="128"/>
      <c r="B236" s="129"/>
      <c r="C236" s="128"/>
      <c r="D236" s="112"/>
      <c r="E236" s="122"/>
      <c r="F236" s="122"/>
      <c r="G236" s="107"/>
      <c r="I236" s="104"/>
      <c r="J236" s="103"/>
      <c r="K236" s="87"/>
      <c r="L236" s="88"/>
    </row>
    <row r="237" spans="1:12" ht="12.75">
      <c r="A237" s="128"/>
      <c r="B237" s="129"/>
      <c r="C237" s="128"/>
      <c r="D237" s="112"/>
      <c r="E237" s="122"/>
      <c r="F237" s="122"/>
      <c r="G237" s="107"/>
      <c r="I237" s="104"/>
      <c r="J237" s="103"/>
      <c r="K237" s="87"/>
      <c r="L237" s="88"/>
    </row>
    <row r="238" spans="1:12" ht="12.75">
      <c r="A238" s="128"/>
      <c r="B238" s="129"/>
      <c r="C238" s="128"/>
      <c r="D238" s="112"/>
      <c r="E238" s="122"/>
      <c r="F238" s="122"/>
      <c r="G238" s="107"/>
      <c r="I238" s="104"/>
      <c r="J238" s="103"/>
      <c r="K238" s="87"/>
      <c r="L238" s="88"/>
    </row>
    <row r="239" spans="1:12" ht="12.75">
      <c r="A239" s="128"/>
      <c r="B239" s="129"/>
      <c r="C239" s="128"/>
      <c r="D239" s="112"/>
      <c r="E239" s="122"/>
      <c r="F239" s="122"/>
      <c r="G239" s="107"/>
      <c r="I239" s="104"/>
      <c r="J239" s="103"/>
      <c r="K239" s="87"/>
      <c r="L239" s="88"/>
    </row>
    <row r="240" spans="1:12" ht="12.75">
      <c r="A240" s="128"/>
      <c r="B240" s="129"/>
      <c r="C240" s="128"/>
      <c r="D240" s="112"/>
      <c r="E240" s="122"/>
      <c r="F240" s="122"/>
      <c r="G240" s="107"/>
      <c r="I240" s="104"/>
      <c r="J240" s="103"/>
      <c r="K240" s="87"/>
      <c r="L240" s="88"/>
    </row>
    <row r="241" spans="1:12" ht="12.75">
      <c r="A241" s="128"/>
      <c r="B241" s="129"/>
      <c r="C241" s="128"/>
      <c r="D241" s="112"/>
      <c r="E241" s="122"/>
      <c r="F241" s="122"/>
      <c r="G241" s="107"/>
      <c r="I241" s="104"/>
      <c r="J241" s="103"/>
      <c r="K241" s="87"/>
      <c r="L241" s="88"/>
    </row>
    <row r="242" spans="1:12" ht="12.75">
      <c r="A242" s="128"/>
      <c r="B242" s="129"/>
      <c r="C242" s="128"/>
      <c r="D242" s="112"/>
      <c r="E242" s="122"/>
      <c r="F242" s="122"/>
      <c r="G242" s="107"/>
      <c r="I242" s="104"/>
      <c r="J242" s="103"/>
      <c r="K242" s="87"/>
      <c r="L242" s="107"/>
    </row>
    <row r="243" spans="1:12" s="105" customFormat="1" ht="12.75">
      <c r="A243" s="128"/>
      <c r="B243" s="129"/>
      <c r="C243" s="128"/>
      <c r="D243" s="112"/>
      <c r="E243" s="122"/>
      <c r="F243" s="122"/>
      <c r="G243" s="107"/>
      <c r="H243" s="192"/>
      <c r="I243" s="104"/>
      <c r="J243" s="103"/>
      <c r="K243" s="106"/>
      <c r="L243" s="104"/>
    </row>
    <row r="244" spans="1:12" ht="12.75">
      <c r="A244" s="128"/>
      <c r="B244" s="129"/>
      <c r="C244" s="128"/>
      <c r="D244" s="112"/>
      <c r="E244" s="130"/>
      <c r="F244" s="130"/>
      <c r="G244" s="107"/>
      <c r="I244" s="104"/>
      <c r="J244" s="103"/>
      <c r="K244" s="87"/>
      <c r="L244" s="88"/>
    </row>
    <row r="245" spans="1:12" ht="12.75">
      <c r="A245" s="128"/>
      <c r="B245" s="131"/>
      <c r="C245" s="128"/>
      <c r="D245" s="112"/>
      <c r="E245" s="130"/>
      <c r="F245" s="130"/>
      <c r="G245" s="107"/>
      <c r="I245" s="104"/>
      <c r="J245" s="103"/>
      <c r="K245" s="87"/>
      <c r="L245" s="88"/>
    </row>
    <row r="246" spans="1:12" s="105" customFormat="1" ht="12.75">
      <c r="A246" s="128"/>
      <c r="B246" s="131"/>
      <c r="C246" s="128"/>
      <c r="D246" s="112"/>
      <c r="E246" s="122"/>
      <c r="F246" s="122"/>
      <c r="G246" s="107"/>
      <c r="H246" s="192"/>
      <c r="I246" s="111"/>
      <c r="J246" s="106"/>
      <c r="K246" s="106"/>
      <c r="L246" s="112"/>
    </row>
    <row r="247" spans="1:12" ht="12.75">
      <c r="A247" s="128"/>
      <c r="B247" s="129"/>
      <c r="C247" s="128"/>
      <c r="D247" s="112"/>
      <c r="E247" s="122"/>
      <c r="F247" s="122"/>
      <c r="G247" s="107"/>
      <c r="I247" s="103"/>
      <c r="J247" s="87"/>
      <c r="K247" s="87"/>
      <c r="L247" s="107"/>
    </row>
    <row r="248" spans="1:12" ht="12.75">
      <c r="A248" s="132"/>
      <c r="B248" s="133"/>
      <c r="C248" s="132"/>
      <c r="D248" s="112"/>
      <c r="E248" s="122"/>
      <c r="F248" s="122"/>
      <c r="G248" s="107"/>
      <c r="I248" s="103"/>
      <c r="J248" s="87"/>
      <c r="K248" s="87"/>
      <c r="L248" s="107"/>
    </row>
    <row r="249" spans="1:12" ht="12.75">
      <c r="A249" s="134"/>
      <c r="B249" s="135"/>
      <c r="C249" s="134"/>
      <c r="D249" s="169"/>
      <c r="E249" s="122"/>
      <c r="F249" s="122"/>
      <c r="G249" s="136"/>
      <c r="I249" s="87"/>
      <c r="J249" s="87"/>
      <c r="K249" s="87"/>
      <c r="L249" s="88"/>
    </row>
    <row r="250" spans="1:12" ht="7.5" customHeight="1">
      <c r="A250" s="86"/>
      <c r="B250" s="87"/>
      <c r="C250" s="86"/>
      <c r="D250" s="169"/>
      <c r="E250" s="169"/>
      <c r="F250" s="88"/>
      <c r="G250" s="88"/>
      <c r="I250" s="87"/>
      <c r="J250" s="87"/>
      <c r="K250" s="87"/>
      <c r="L250" s="88"/>
    </row>
    <row r="251" spans="1:12" ht="12.75">
      <c r="A251" s="86"/>
      <c r="B251" s="87"/>
      <c r="C251" s="86"/>
      <c r="D251" s="169"/>
      <c r="E251" s="169"/>
      <c r="F251" s="88"/>
      <c r="G251" s="88"/>
      <c r="I251" s="87"/>
      <c r="J251" s="87"/>
      <c r="K251" s="87"/>
      <c r="L251" s="88"/>
    </row>
    <row r="252" spans="9:12" ht="12.75">
      <c r="I252" s="87"/>
      <c r="J252" s="87"/>
      <c r="K252" s="87"/>
      <c r="L252" s="88"/>
    </row>
    <row r="253" spans="9:12" ht="12.75">
      <c r="I253" s="87"/>
      <c r="J253" s="87"/>
      <c r="K253" s="87"/>
      <c r="L253" s="88"/>
    </row>
    <row r="254" spans="9:12" ht="12.75">
      <c r="I254" s="87"/>
      <c r="J254" s="87"/>
      <c r="K254" s="87"/>
      <c r="L254" s="88"/>
    </row>
    <row r="255" spans="9:12" ht="12.75">
      <c r="I255" s="87"/>
      <c r="J255" s="87"/>
      <c r="K255" s="87"/>
      <c r="L255" s="88"/>
    </row>
    <row r="256" spans="9:12" ht="12.75">
      <c r="I256" s="87"/>
      <c r="J256" s="87"/>
      <c r="K256" s="87"/>
      <c r="L256" s="88"/>
    </row>
    <row r="257" spans="9:12" ht="12.75">
      <c r="I257" s="87"/>
      <c r="J257" s="87"/>
      <c r="K257" s="87"/>
      <c r="L257" s="88"/>
    </row>
    <row r="258" spans="9:12" ht="12.75">
      <c r="I258" s="87"/>
      <c r="J258" s="87"/>
      <c r="K258" s="87"/>
      <c r="L258" s="88"/>
    </row>
    <row r="259" spans="9:12" ht="12.75">
      <c r="I259" s="87"/>
      <c r="J259" s="87"/>
      <c r="K259" s="87"/>
      <c r="L259" s="88"/>
    </row>
    <row r="260" spans="9:12" ht="12.75">
      <c r="I260" s="87"/>
      <c r="J260" s="87"/>
      <c r="K260" s="87"/>
      <c r="L260" s="88"/>
    </row>
    <row r="261" spans="9:12" ht="12.75">
      <c r="I261" s="87"/>
      <c r="J261" s="87"/>
      <c r="K261" s="87"/>
      <c r="L261" s="88"/>
    </row>
    <row r="262" spans="9:12" ht="12.75">
      <c r="I262" s="87"/>
      <c r="J262" s="87"/>
      <c r="K262" s="87"/>
      <c r="L262" s="88"/>
    </row>
    <row r="263" spans="9:12" ht="12.75">
      <c r="I263" s="87"/>
      <c r="J263" s="87"/>
      <c r="K263" s="87"/>
      <c r="L263" s="88"/>
    </row>
    <row r="264" spans="9:12" ht="12.75">
      <c r="I264" s="87"/>
      <c r="J264" s="87"/>
      <c r="K264" s="87"/>
      <c r="L264" s="88"/>
    </row>
    <row r="265" spans="9:12" ht="12.75">
      <c r="I265" s="87"/>
      <c r="J265" s="87"/>
      <c r="K265" s="87"/>
      <c r="L265" s="88"/>
    </row>
    <row r="266" spans="9:12" ht="12.75">
      <c r="I266" s="87"/>
      <c r="J266" s="87"/>
      <c r="K266" s="87"/>
      <c r="L266" s="88"/>
    </row>
    <row r="267" spans="9:12" ht="12.75">
      <c r="I267" s="87"/>
      <c r="J267" s="87"/>
      <c r="K267" s="87"/>
      <c r="L267" s="88"/>
    </row>
    <row r="268" spans="9:12" ht="12.75">
      <c r="I268" s="87"/>
      <c r="J268" s="87"/>
      <c r="K268" s="87"/>
      <c r="L268" s="88"/>
    </row>
    <row r="269" spans="9:12" ht="12.75">
      <c r="I269" s="87"/>
      <c r="J269" s="87"/>
      <c r="K269" s="87"/>
      <c r="L269" s="88"/>
    </row>
    <row r="270" spans="9:12" ht="12.75">
      <c r="I270" s="87"/>
      <c r="J270" s="87"/>
      <c r="K270" s="87"/>
      <c r="L270" s="88"/>
    </row>
    <row r="271" spans="9:12" ht="12.75">
      <c r="I271" s="87"/>
      <c r="J271" s="87"/>
      <c r="K271" s="87"/>
      <c r="L271" s="88"/>
    </row>
    <row r="272" spans="9:12" ht="12.75">
      <c r="I272" s="87"/>
      <c r="J272" s="87"/>
      <c r="K272" s="87"/>
      <c r="L272" s="88"/>
    </row>
    <row r="273" spans="9:12" ht="12.75">
      <c r="I273" s="87"/>
      <c r="J273" s="87"/>
      <c r="K273" s="87"/>
      <c r="L273" s="88"/>
    </row>
    <row r="274" spans="9:12" ht="12.75">
      <c r="I274" s="87"/>
      <c r="J274" s="87"/>
      <c r="K274" s="87"/>
      <c r="L274" s="88"/>
    </row>
    <row r="275" spans="9:12" ht="12.75">
      <c r="I275" s="87"/>
      <c r="J275" s="87"/>
      <c r="K275" s="87"/>
      <c r="L275" s="88"/>
    </row>
    <row r="276" spans="9:12" ht="12.75">
      <c r="I276" s="87"/>
      <c r="J276" s="87"/>
      <c r="K276" s="87"/>
      <c r="L276" s="88"/>
    </row>
    <row r="277" spans="9:12" ht="12.75">
      <c r="I277" s="87"/>
      <c r="J277" s="87"/>
      <c r="K277" s="87"/>
      <c r="L277" s="88"/>
    </row>
    <row r="278" spans="9:12" ht="12.75">
      <c r="I278" s="87"/>
      <c r="J278" s="87"/>
      <c r="K278" s="87"/>
      <c r="L278" s="88"/>
    </row>
    <row r="279" spans="9:12" ht="12.75">
      <c r="I279" s="87"/>
      <c r="J279" s="87"/>
      <c r="K279" s="87"/>
      <c r="L279" s="88"/>
    </row>
    <row r="280" spans="9:12" ht="12.75">
      <c r="I280" s="87"/>
      <c r="J280" s="87"/>
      <c r="K280" s="87"/>
      <c r="L280" s="88"/>
    </row>
    <row r="281" spans="9:12" ht="12.75">
      <c r="I281" s="87"/>
      <c r="J281" s="87"/>
      <c r="K281" s="87"/>
      <c r="L281" s="88"/>
    </row>
    <row r="282" spans="9:12" ht="12.75">
      <c r="I282" s="87"/>
      <c r="J282" s="87"/>
      <c r="K282" s="87"/>
      <c r="L282" s="88"/>
    </row>
    <row r="283" spans="9:12" ht="12.75">
      <c r="I283" s="87"/>
      <c r="J283" s="87"/>
      <c r="K283" s="87"/>
      <c r="L283" s="88"/>
    </row>
    <row r="284" spans="9:12" ht="12.75">
      <c r="I284" s="87"/>
      <c r="J284" s="87"/>
      <c r="K284" s="87"/>
      <c r="L284" s="88"/>
    </row>
    <row r="285" spans="9:12" ht="12.75">
      <c r="I285" s="87"/>
      <c r="J285" s="87"/>
      <c r="K285" s="87"/>
      <c r="L285" s="88"/>
    </row>
    <row r="286" spans="9:12" ht="12.75">
      <c r="I286" s="87"/>
      <c r="J286" s="87"/>
      <c r="K286" s="87"/>
      <c r="L286" s="88"/>
    </row>
    <row r="287" spans="9:12" ht="12.75">
      <c r="I287" s="87"/>
      <c r="J287" s="87"/>
      <c r="K287" s="87"/>
      <c r="L287" s="88"/>
    </row>
    <row r="288" spans="9:12" ht="12.75">
      <c r="I288" s="87"/>
      <c r="J288" s="87"/>
      <c r="K288" s="87"/>
      <c r="L288" s="88"/>
    </row>
    <row r="289" spans="9:12" ht="12.75">
      <c r="I289" s="87"/>
      <c r="J289" s="87"/>
      <c r="K289" s="87"/>
      <c r="L289" s="88"/>
    </row>
    <row r="290" spans="9:12" ht="12.75">
      <c r="I290" s="87"/>
      <c r="J290" s="87"/>
      <c r="K290" s="87"/>
      <c r="L290" s="88"/>
    </row>
    <row r="291" spans="9:12" ht="12.75">
      <c r="I291" s="87"/>
      <c r="J291" s="87"/>
      <c r="K291" s="87"/>
      <c r="L291" s="88"/>
    </row>
    <row r="292" spans="9:12" ht="12.75">
      <c r="I292" s="87"/>
      <c r="J292" s="87"/>
      <c r="K292" s="87"/>
      <c r="L292" s="88"/>
    </row>
    <row r="293" spans="9:12" ht="12.75">
      <c r="I293" s="87"/>
      <c r="J293" s="87"/>
      <c r="K293" s="87"/>
      <c r="L293" s="88"/>
    </row>
    <row r="294" spans="9:12" ht="12.75">
      <c r="I294" s="87"/>
      <c r="J294" s="87"/>
      <c r="K294" s="87"/>
      <c r="L294" s="88"/>
    </row>
    <row r="295" spans="9:12" ht="12.75">
      <c r="I295" s="87"/>
      <c r="J295" s="87"/>
      <c r="K295" s="87"/>
      <c r="L295" s="88"/>
    </row>
    <row r="296" spans="9:12" ht="12.75">
      <c r="I296" s="87"/>
      <c r="J296" s="87"/>
      <c r="K296" s="87"/>
      <c r="L296" s="88"/>
    </row>
    <row r="297" spans="9:12" ht="12.75">
      <c r="I297" s="87"/>
      <c r="J297" s="87"/>
      <c r="K297" s="87"/>
      <c r="L297" s="88"/>
    </row>
    <row r="298" spans="9:12" ht="12.75">
      <c r="I298" s="87"/>
      <c r="J298" s="87"/>
      <c r="K298" s="87"/>
      <c r="L298" s="88"/>
    </row>
    <row r="299" spans="9:12" ht="12.75">
      <c r="I299" s="87"/>
      <c r="J299" s="87"/>
      <c r="K299" s="87"/>
      <c r="L299" s="88"/>
    </row>
    <row r="300" spans="9:12" ht="12.75">
      <c r="I300" s="87"/>
      <c r="J300" s="87"/>
      <c r="K300" s="87"/>
      <c r="L300" s="88"/>
    </row>
    <row r="301" spans="9:12" ht="12.75">
      <c r="I301" s="87"/>
      <c r="J301" s="87"/>
      <c r="K301" s="87"/>
      <c r="L301" s="88"/>
    </row>
    <row r="302" spans="9:12" ht="12.75">
      <c r="I302" s="87"/>
      <c r="J302" s="87"/>
      <c r="K302" s="87"/>
      <c r="L302" s="88"/>
    </row>
    <row r="303" spans="9:12" ht="12.75">
      <c r="I303" s="87"/>
      <c r="J303" s="87"/>
      <c r="K303" s="87"/>
      <c r="L303" s="88"/>
    </row>
    <row r="304" spans="9:12" ht="12.75">
      <c r="I304" s="87"/>
      <c r="J304" s="87"/>
      <c r="K304" s="87"/>
      <c r="L304" s="88"/>
    </row>
    <row r="305" spans="9:12" ht="12.75">
      <c r="I305" s="87"/>
      <c r="J305" s="87"/>
      <c r="K305" s="87"/>
      <c r="L305" s="88"/>
    </row>
    <row r="306" spans="9:12" ht="12.75">
      <c r="I306" s="87"/>
      <c r="J306" s="87"/>
      <c r="K306" s="87"/>
      <c r="L306" s="88"/>
    </row>
    <row r="307" spans="9:12" ht="12.75">
      <c r="I307" s="87"/>
      <c r="J307" s="87"/>
      <c r="K307" s="87"/>
      <c r="L307" s="88"/>
    </row>
    <row r="308" spans="9:12" ht="12.75">
      <c r="I308" s="87"/>
      <c r="J308" s="87"/>
      <c r="K308" s="87"/>
      <c r="L308" s="88"/>
    </row>
    <row r="309" spans="9:12" ht="12.75">
      <c r="I309" s="87"/>
      <c r="J309" s="87"/>
      <c r="K309" s="87"/>
      <c r="L309" s="88"/>
    </row>
    <row r="310" spans="9:12" ht="12.75">
      <c r="I310" s="87"/>
      <c r="J310" s="87"/>
      <c r="K310" s="87"/>
      <c r="L310" s="88"/>
    </row>
    <row r="311" spans="9:12" ht="12.75">
      <c r="I311" s="87"/>
      <c r="J311" s="87"/>
      <c r="K311" s="87"/>
      <c r="L311" s="88"/>
    </row>
    <row r="312" spans="9:12" ht="12.75">
      <c r="I312" s="87"/>
      <c r="J312" s="87"/>
      <c r="K312" s="87"/>
      <c r="L312" s="88"/>
    </row>
    <row r="313" spans="9:12" ht="12.75">
      <c r="I313" s="87"/>
      <c r="J313" s="87"/>
      <c r="K313" s="87"/>
      <c r="L313" s="88"/>
    </row>
    <row r="314" spans="9:12" ht="12.75">
      <c r="I314" s="87"/>
      <c r="J314" s="87"/>
      <c r="K314" s="87"/>
      <c r="L314" s="88"/>
    </row>
    <row r="315" spans="9:12" ht="12.75">
      <c r="I315" s="87"/>
      <c r="J315" s="87"/>
      <c r="K315" s="87"/>
      <c r="L315" s="88"/>
    </row>
    <row r="316" spans="9:12" ht="12.75">
      <c r="I316" s="87"/>
      <c r="J316" s="87"/>
      <c r="K316" s="87"/>
      <c r="L316" s="88"/>
    </row>
    <row r="317" spans="9:12" ht="12.75">
      <c r="I317" s="87"/>
      <c r="J317" s="87"/>
      <c r="K317" s="87"/>
      <c r="L317" s="88"/>
    </row>
    <row r="318" spans="9:12" ht="12.75">
      <c r="I318" s="87"/>
      <c r="J318" s="87"/>
      <c r="K318" s="87"/>
      <c r="L318" s="88"/>
    </row>
    <row r="319" spans="9:12" ht="12.75">
      <c r="I319" s="87"/>
      <c r="J319" s="87"/>
      <c r="K319" s="87"/>
      <c r="L319" s="88"/>
    </row>
    <row r="320" spans="9:12" ht="12.75">
      <c r="I320" s="87"/>
      <c r="J320" s="87"/>
      <c r="K320" s="87"/>
      <c r="L320" s="88"/>
    </row>
    <row r="321" spans="9:12" ht="12.75">
      <c r="I321" s="87"/>
      <c r="J321" s="87"/>
      <c r="K321" s="87"/>
      <c r="L321" s="88"/>
    </row>
    <row r="322" spans="9:12" ht="12.75">
      <c r="I322" s="87"/>
      <c r="J322" s="87"/>
      <c r="K322" s="87"/>
      <c r="L322" s="88"/>
    </row>
    <row r="323" spans="9:12" ht="12.75">
      <c r="I323" s="87"/>
      <c r="J323" s="87"/>
      <c r="K323" s="87"/>
      <c r="L323" s="88"/>
    </row>
    <row r="324" spans="9:12" ht="12.75">
      <c r="I324" s="87"/>
      <c r="J324" s="87"/>
      <c r="K324" s="87"/>
      <c r="L324" s="88"/>
    </row>
    <row r="325" spans="9:12" ht="12.75">
      <c r="I325" s="87"/>
      <c r="J325" s="87"/>
      <c r="K325" s="87"/>
      <c r="L325" s="88"/>
    </row>
    <row r="326" spans="9:12" ht="12.75">
      <c r="I326" s="87"/>
      <c r="J326" s="87"/>
      <c r="K326" s="87"/>
      <c r="L326" s="88"/>
    </row>
    <row r="327" spans="9:12" ht="12.75">
      <c r="I327" s="87"/>
      <c r="J327" s="87"/>
      <c r="K327" s="87"/>
      <c r="L327" s="88"/>
    </row>
    <row r="328" spans="9:12" ht="12.75">
      <c r="I328" s="87"/>
      <c r="J328" s="87"/>
      <c r="K328" s="87"/>
      <c r="L328" s="88"/>
    </row>
    <row r="329" spans="9:12" ht="12.75">
      <c r="I329" s="87"/>
      <c r="J329" s="87"/>
      <c r="K329" s="87"/>
      <c r="L329" s="88"/>
    </row>
    <row r="330" spans="9:12" ht="12.75">
      <c r="I330" s="87"/>
      <c r="J330" s="87"/>
      <c r="K330" s="87"/>
      <c r="L330" s="88"/>
    </row>
    <row r="331" spans="9:12" ht="12.75">
      <c r="I331" s="87"/>
      <c r="J331" s="87"/>
      <c r="K331" s="87"/>
      <c r="L331" s="88"/>
    </row>
    <row r="332" spans="9:12" ht="12.75">
      <c r="I332" s="87"/>
      <c r="J332" s="87"/>
      <c r="K332" s="87"/>
      <c r="L332" s="88"/>
    </row>
    <row r="333" spans="9:12" ht="12.75">
      <c r="I333" s="87"/>
      <c r="J333" s="87"/>
      <c r="K333" s="87"/>
      <c r="L333" s="88"/>
    </row>
    <row r="334" spans="9:12" ht="12.75">
      <c r="I334" s="87"/>
      <c r="J334" s="87"/>
      <c r="K334" s="87"/>
      <c r="L334" s="88"/>
    </row>
    <row r="335" spans="9:12" ht="12.75">
      <c r="I335" s="87"/>
      <c r="J335" s="87"/>
      <c r="K335" s="87"/>
      <c r="L335" s="88"/>
    </row>
    <row r="336" spans="9:12" ht="12.75">
      <c r="I336" s="87"/>
      <c r="J336" s="87"/>
      <c r="K336" s="87"/>
      <c r="L336" s="88"/>
    </row>
    <row r="337" spans="9:12" ht="12.75">
      <c r="I337" s="87"/>
      <c r="J337" s="87"/>
      <c r="K337" s="87"/>
      <c r="L337" s="88"/>
    </row>
    <row r="338" spans="9:12" ht="12.75">
      <c r="I338" s="87"/>
      <c r="J338" s="87"/>
      <c r="K338" s="87"/>
      <c r="L338" s="88"/>
    </row>
    <row r="339" spans="9:12" ht="12.75">
      <c r="I339" s="87"/>
      <c r="J339" s="87"/>
      <c r="K339" s="87"/>
      <c r="L339" s="88"/>
    </row>
    <row r="340" spans="9:12" ht="12.75">
      <c r="I340" s="87"/>
      <c r="J340" s="87"/>
      <c r="K340" s="87"/>
      <c r="L340" s="88"/>
    </row>
    <row r="341" spans="9:12" ht="12.75">
      <c r="I341" s="87"/>
      <c r="J341" s="87"/>
      <c r="K341" s="87"/>
      <c r="L341" s="88"/>
    </row>
    <row r="342" spans="9:12" ht="12.75">
      <c r="I342" s="87"/>
      <c r="J342" s="87"/>
      <c r="K342" s="87"/>
      <c r="L342" s="88"/>
    </row>
    <row r="343" spans="9:12" ht="12.75">
      <c r="I343" s="87"/>
      <c r="J343" s="87"/>
      <c r="K343" s="87"/>
      <c r="L343" s="88"/>
    </row>
    <row r="344" spans="9:12" ht="12.75">
      <c r="I344" s="87"/>
      <c r="J344" s="87"/>
      <c r="K344" s="87"/>
      <c r="L344" s="88"/>
    </row>
    <row r="345" spans="9:12" ht="12.75">
      <c r="I345" s="87"/>
      <c r="J345" s="87"/>
      <c r="K345" s="87"/>
      <c r="L345" s="88"/>
    </row>
    <row r="346" spans="9:12" ht="12.75">
      <c r="I346" s="87"/>
      <c r="J346" s="87"/>
      <c r="K346" s="87"/>
      <c r="L346" s="88"/>
    </row>
    <row r="347" spans="9:12" ht="12.75">
      <c r="I347" s="87"/>
      <c r="J347" s="87"/>
      <c r="K347" s="87"/>
      <c r="L347" s="88"/>
    </row>
    <row r="348" spans="9:12" ht="12.75">
      <c r="I348" s="87"/>
      <c r="J348" s="87"/>
      <c r="K348" s="87"/>
      <c r="L348" s="88"/>
    </row>
    <row r="349" spans="9:12" ht="12.75">
      <c r="I349" s="87"/>
      <c r="J349" s="87"/>
      <c r="K349" s="87"/>
      <c r="L349" s="88"/>
    </row>
    <row r="350" spans="9:12" ht="12.75">
      <c r="I350" s="87"/>
      <c r="J350" s="87"/>
      <c r="K350" s="87"/>
      <c r="L350" s="88"/>
    </row>
    <row r="351" spans="9:12" ht="12.75">
      <c r="I351" s="87"/>
      <c r="J351" s="87"/>
      <c r="K351" s="87"/>
      <c r="L351" s="88"/>
    </row>
    <row r="352" spans="9:12" ht="12.75">
      <c r="I352" s="87"/>
      <c r="J352" s="87"/>
      <c r="K352" s="87"/>
      <c r="L352" s="88"/>
    </row>
    <row r="353" spans="9:12" ht="12.75">
      <c r="I353" s="87"/>
      <c r="J353" s="87"/>
      <c r="K353" s="87"/>
      <c r="L353" s="88"/>
    </row>
    <row r="354" spans="9:12" ht="12.75">
      <c r="I354" s="87"/>
      <c r="J354" s="87"/>
      <c r="K354" s="87"/>
      <c r="L354" s="88"/>
    </row>
    <row r="355" spans="9:12" ht="12.75">
      <c r="I355" s="87"/>
      <c r="J355" s="87"/>
      <c r="K355" s="87"/>
      <c r="L355" s="88"/>
    </row>
    <row r="356" spans="9:12" ht="12.75">
      <c r="I356" s="87"/>
      <c r="J356" s="87"/>
      <c r="K356" s="87"/>
      <c r="L356" s="88"/>
    </row>
    <row r="357" spans="9:12" ht="12.75">
      <c r="I357" s="87"/>
      <c r="J357" s="87"/>
      <c r="K357" s="87"/>
      <c r="L357" s="88"/>
    </row>
    <row r="358" spans="9:12" ht="12.75">
      <c r="I358" s="87"/>
      <c r="J358" s="87"/>
      <c r="K358" s="87"/>
      <c r="L358" s="88"/>
    </row>
    <row r="359" spans="9:12" ht="12.75">
      <c r="I359" s="87"/>
      <c r="J359" s="87"/>
      <c r="K359" s="87"/>
      <c r="L359" s="88"/>
    </row>
    <row r="360" spans="9:12" ht="12.75">
      <c r="I360" s="87"/>
      <c r="J360" s="87"/>
      <c r="K360" s="87"/>
      <c r="L360" s="88"/>
    </row>
    <row r="361" spans="9:12" ht="12.75">
      <c r="I361" s="87"/>
      <c r="J361" s="87"/>
      <c r="K361" s="87"/>
      <c r="L361" s="88"/>
    </row>
    <row r="362" spans="9:12" ht="12.75">
      <c r="I362" s="87"/>
      <c r="J362" s="87"/>
      <c r="K362" s="87"/>
      <c r="L362" s="88"/>
    </row>
    <row r="363" spans="9:12" ht="12.75">
      <c r="I363" s="87"/>
      <c r="J363" s="87"/>
      <c r="K363" s="87"/>
      <c r="L363" s="88"/>
    </row>
    <row r="364" spans="9:12" ht="12.75">
      <c r="I364" s="87"/>
      <c r="J364" s="87"/>
      <c r="K364" s="87"/>
      <c r="L364" s="88"/>
    </row>
    <row r="365" spans="9:12" ht="12.75">
      <c r="I365" s="87"/>
      <c r="J365" s="87"/>
      <c r="K365" s="87"/>
      <c r="L365" s="88"/>
    </row>
    <row r="366" spans="9:12" ht="12.75">
      <c r="I366" s="87"/>
      <c r="J366" s="87"/>
      <c r="K366" s="87"/>
      <c r="L366" s="88"/>
    </row>
    <row r="367" spans="9:12" ht="12.75">
      <c r="I367" s="87"/>
      <c r="J367" s="87"/>
      <c r="K367" s="87"/>
      <c r="L367" s="88"/>
    </row>
    <row r="368" spans="9:12" ht="12.75">
      <c r="I368" s="87"/>
      <c r="J368" s="87"/>
      <c r="K368" s="87"/>
      <c r="L368" s="88"/>
    </row>
    <row r="369" spans="9:12" ht="12.75">
      <c r="I369" s="87"/>
      <c r="J369" s="87"/>
      <c r="K369" s="87"/>
      <c r="L369" s="88"/>
    </row>
    <row r="370" spans="9:12" ht="12.75">
      <c r="I370" s="87"/>
      <c r="J370" s="87"/>
      <c r="K370" s="87"/>
      <c r="L370" s="88"/>
    </row>
    <row r="371" spans="9:12" ht="12.75">
      <c r="I371" s="87"/>
      <c r="J371" s="87"/>
      <c r="K371" s="87"/>
      <c r="L371" s="88"/>
    </row>
    <row r="372" spans="9:12" ht="12.75">
      <c r="I372" s="87"/>
      <c r="J372" s="87"/>
      <c r="K372" s="87"/>
      <c r="L372" s="88"/>
    </row>
    <row r="373" spans="9:12" ht="12.75">
      <c r="I373" s="87"/>
      <c r="J373" s="87"/>
      <c r="K373" s="87"/>
      <c r="L373" s="88"/>
    </row>
    <row r="374" spans="9:12" ht="12.75">
      <c r="I374" s="87"/>
      <c r="J374" s="87"/>
      <c r="K374" s="87"/>
      <c r="L374" s="88"/>
    </row>
    <row r="375" spans="9:12" ht="12.75">
      <c r="I375" s="87"/>
      <c r="J375" s="87"/>
      <c r="K375" s="87"/>
      <c r="L375" s="88"/>
    </row>
    <row r="376" spans="9:12" ht="12.75">
      <c r="I376" s="87"/>
      <c r="J376" s="87"/>
      <c r="K376" s="87"/>
      <c r="L376" s="88"/>
    </row>
    <row r="377" spans="9:12" ht="12.75">
      <c r="I377" s="87"/>
      <c r="J377" s="87"/>
      <c r="K377" s="87"/>
      <c r="L377" s="88"/>
    </row>
  </sheetData>
  <sheetProtection/>
  <mergeCells count="6">
    <mergeCell ref="L8:L9"/>
    <mergeCell ref="A4:G4"/>
    <mergeCell ref="A8:A9"/>
    <mergeCell ref="B8:B9"/>
    <mergeCell ref="C8:C9"/>
    <mergeCell ref="D8:D9"/>
  </mergeCells>
  <conditionalFormatting sqref="D173:D175 D178:D184">
    <cfRule type="cellIs" priority="4" dxfId="0" operator="equal" stopIfTrue="1">
      <formula>0</formula>
    </cfRule>
  </conditionalFormatting>
  <conditionalFormatting sqref="D172">
    <cfRule type="cellIs" priority="3" dxfId="0" operator="equal" stopIfTrue="1">
      <formula>0</formula>
    </cfRule>
  </conditionalFormatting>
  <conditionalFormatting sqref="D176">
    <cfRule type="cellIs" priority="2" dxfId="0" operator="equal" stopIfTrue="1">
      <formula>0</formula>
    </cfRule>
  </conditionalFormatting>
  <conditionalFormatting sqref="D177">
    <cfRule type="cellIs" priority="1" dxfId="0" operator="equal" stopIfTrue="1">
      <formula>0</formula>
    </cfRule>
  </conditionalFormatting>
  <printOptions/>
  <pageMargins left="0.6692913385826772" right="0" top="2.362204724409449" bottom="0.35433070866141736" header="0.6692913385826772" footer="0.15748031496062992"/>
  <pageSetup horizontalDpi="300" verticalDpi="300" orientation="portrait" paperSize="9" scale="70" r:id="rId1"/>
  <headerFooter alignWithMargins="0">
    <oddFooter>&amp;CPágina &amp;P de &amp;N</oddFooter>
  </headerFooter>
  <rowBreaks count="3" manualBreakCount="3">
    <brk id="61" max="6" man="1"/>
    <brk id="119" max="6" man="1"/>
    <brk id="1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showGridLines="0" zoomScalePageLayoutView="0" workbookViewId="0" topLeftCell="A1">
      <selection activeCell="O4" sqref="O4"/>
    </sheetView>
  </sheetViews>
  <sheetFormatPr defaultColWidth="9.140625" defaultRowHeight="12.75"/>
  <cols>
    <col min="1" max="1" width="6.57421875" style="10" customWidth="1"/>
    <col min="2" max="2" width="36.140625" style="8" customWidth="1"/>
    <col min="3" max="3" width="19.28125" style="8" bestFit="1" customWidth="1"/>
    <col min="4" max="4" width="7.421875" style="8" bestFit="1" customWidth="1"/>
    <col min="5" max="5" width="9.28125" style="8" bestFit="1" customWidth="1"/>
    <col min="6" max="6" width="4.8515625" style="36" customWidth="1"/>
    <col min="7" max="7" width="10.140625" style="8" bestFit="1" customWidth="1"/>
    <col min="8" max="8" width="4.140625" style="36" customWidth="1"/>
    <col min="9" max="9" width="10.140625" style="8" bestFit="1" customWidth="1"/>
    <col min="10" max="10" width="4.7109375" style="36" customWidth="1"/>
    <col min="11" max="11" width="10.140625" style="8" bestFit="1" customWidth="1"/>
    <col min="12" max="12" width="4.8515625" style="36" customWidth="1"/>
    <col min="13" max="13" width="10.140625" style="8" bestFit="1" customWidth="1"/>
    <col min="14" max="14" width="4.140625" style="36" customWidth="1"/>
    <col min="15" max="15" width="11.140625" style="8" bestFit="1" customWidth="1"/>
    <col min="16" max="16" width="4.7109375" style="36" customWidth="1"/>
    <col min="17" max="17" width="11.140625" style="8" bestFit="1" customWidth="1"/>
    <col min="18" max="18" width="4.8515625" style="36" customWidth="1"/>
    <col min="19" max="19" width="12.00390625" style="8" bestFit="1" customWidth="1"/>
    <col min="20" max="20" width="6.421875" style="8" bestFit="1" customWidth="1"/>
    <col min="21" max="16384" width="9.140625" style="8" customWidth="1"/>
  </cols>
  <sheetData>
    <row r="1" spans="1:18" ht="15.75" customHeight="1">
      <c r="A1" s="20" t="str">
        <f>ORCA!A1</f>
        <v>PREFEITURA MUNICIPAL DE TIMBÓ</v>
      </c>
      <c r="B1" s="19"/>
      <c r="C1" s="9"/>
      <c r="D1" s="1"/>
      <c r="E1" s="1"/>
      <c r="F1" s="37"/>
      <c r="I1" s="1"/>
      <c r="J1" s="37"/>
      <c r="K1" s="1"/>
      <c r="L1" s="37"/>
      <c r="O1" s="1"/>
      <c r="P1" s="37"/>
      <c r="Q1" s="1"/>
      <c r="R1" s="37"/>
    </row>
    <row r="2" spans="1:18" ht="12.75">
      <c r="A2" s="20" t="str">
        <f>ORCA!A2</f>
        <v>SECRETARIA DE PLANEJAMENTO, TRÂNSITO E MEIO AMBIENTE</v>
      </c>
      <c r="B2" s="19"/>
      <c r="C2" s="1"/>
      <c r="D2" s="1"/>
      <c r="E2" s="1"/>
      <c r="F2" s="37"/>
      <c r="G2" s="2" t="s">
        <v>42</v>
      </c>
      <c r="H2" s="37"/>
      <c r="I2" s="1"/>
      <c r="J2" s="37"/>
      <c r="K2" s="80"/>
      <c r="L2" s="37"/>
      <c r="M2" s="2" t="s">
        <v>42</v>
      </c>
      <c r="N2" s="37"/>
      <c r="O2" s="1"/>
      <c r="P2" s="37"/>
      <c r="Q2" s="80"/>
      <c r="R2" s="37"/>
    </row>
    <row r="3" spans="1:20" ht="12.75">
      <c r="A3" s="259" t="s">
        <v>43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1"/>
    </row>
    <row r="4" spans="1:20" ht="12.75">
      <c r="A4" s="43" t="str">
        <f>ORCA!A5</f>
        <v>PROJETO : </v>
      </c>
      <c r="B4" s="53" t="str">
        <f>ORCA!B5</f>
        <v>CONSTRUÇÃO DA ESCOLA MUNICIPAL SÃO ROQUE BAIRRO SÃO ROQUE</v>
      </c>
      <c r="C4" s="45"/>
      <c r="D4" s="45"/>
      <c r="E4" s="44"/>
      <c r="F4" s="62"/>
      <c r="G4" s="46"/>
      <c r="H4" s="61"/>
      <c r="I4" s="69" t="str">
        <f>ORCA!A7</f>
        <v>ÁREA TOTAL 625,15 m²</v>
      </c>
      <c r="J4" s="58"/>
      <c r="K4" s="47"/>
      <c r="L4" s="58"/>
      <c r="M4" s="46"/>
      <c r="N4" s="61"/>
      <c r="O4" s="69"/>
      <c r="P4" s="58"/>
      <c r="Q4" s="47"/>
      <c r="R4" s="58"/>
      <c r="S4" s="47"/>
      <c r="T4" s="48"/>
    </row>
    <row r="5" spans="1:20" ht="12.75">
      <c r="A5" s="72" t="str">
        <f>ORCA!A6</f>
        <v>LOCAL: :</v>
      </c>
      <c r="B5" s="73" t="str">
        <f>ORCA!B6</f>
        <v>RUA RODOVIA RALF KNAESEL - BAIRRO SÃO ROQUE - TIMBÓ/SC</v>
      </c>
      <c r="C5" s="50"/>
      <c r="D5" s="74"/>
      <c r="E5" s="75"/>
      <c r="F5" s="51"/>
      <c r="G5" s="76"/>
      <c r="H5" s="77"/>
      <c r="I5" s="50"/>
      <c r="J5" s="78"/>
      <c r="K5" s="49"/>
      <c r="L5" s="78"/>
      <c r="M5" s="76"/>
      <c r="N5" s="77"/>
      <c r="O5" s="50"/>
      <c r="P5" s="78"/>
      <c r="Q5" s="49"/>
      <c r="R5" s="78"/>
      <c r="S5" s="49"/>
      <c r="T5" s="52"/>
    </row>
    <row r="6" spans="1:20" s="14" customFormat="1" ht="12.75">
      <c r="A6" s="262" t="s">
        <v>0</v>
      </c>
      <c r="B6" s="253" t="s">
        <v>44</v>
      </c>
      <c r="C6" s="70" t="s">
        <v>56</v>
      </c>
      <c r="D6" s="255" t="s">
        <v>50</v>
      </c>
      <c r="E6" s="257" t="s">
        <v>93</v>
      </c>
      <c r="F6" s="258"/>
      <c r="G6" s="257" t="s">
        <v>94</v>
      </c>
      <c r="H6" s="258"/>
      <c r="I6" s="257" t="s">
        <v>95</v>
      </c>
      <c r="J6" s="258"/>
      <c r="K6" s="257" t="s">
        <v>96</v>
      </c>
      <c r="L6" s="258"/>
      <c r="M6" s="257" t="s">
        <v>469</v>
      </c>
      <c r="N6" s="258"/>
      <c r="O6" s="257" t="s">
        <v>470</v>
      </c>
      <c r="P6" s="258"/>
      <c r="Q6" s="257" t="s">
        <v>471</v>
      </c>
      <c r="R6" s="258"/>
      <c r="S6" s="71" t="s">
        <v>56</v>
      </c>
      <c r="T6" s="70" t="s">
        <v>50</v>
      </c>
    </row>
    <row r="7" spans="1:20" s="14" customFormat="1" ht="13.5" thickBot="1">
      <c r="A7" s="263"/>
      <c r="B7" s="254"/>
      <c r="C7" s="15" t="s">
        <v>18</v>
      </c>
      <c r="D7" s="256"/>
      <c r="E7" s="21" t="s">
        <v>45</v>
      </c>
      <c r="F7" s="31" t="s">
        <v>50</v>
      </c>
      <c r="G7" s="21" t="s">
        <v>46</v>
      </c>
      <c r="H7" s="31" t="s">
        <v>50</v>
      </c>
      <c r="I7" s="21" t="s">
        <v>47</v>
      </c>
      <c r="J7" s="31" t="s">
        <v>50</v>
      </c>
      <c r="K7" s="21" t="s">
        <v>48</v>
      </c>
      <c r="L7" s="31" t="s">
        <v>50</v>
      </c>
      <c r="M7" s="21" t="s">
        <v>472</v>
      </c>
      <c r="N7" s="31" t="s">
        <v>50</v>
      </c>
      <c r="O7" s="21" t="s">
        <v>473</v>
      </c>
      <c r="P7" s="31" t="s">
        <v>50</v>
      </c>
      <c r="Q7" s="21" t="s">
        <v>474</v>
      </c>
      <c r="R7" s="31" t="s">
        <v>50</v>
      </c>
      <c r="S7" s="22" t="s">
        <v>18</v>
      </c>
      <c r="T7" s="15" t="s">
        <v>18</v>
      </c>
    </row>
    <row r="8" spans="1:24" s="115" customFormat="1" ht="13.5" thickTop="1">
      <c r="A8" s="116">
        <v>1</v>
      </c>
      <c r="B8" s="117" t="str">
        <f>(ORCA!B10)</f>
        <v>SERVIÇOS INICIAIS</v>
      </c>
      <c r="C8" s="11">
        <f>ORCA!G17</f>
        <v>24978.870000000003</v>
      </c>
      <c r="D8" s="12">
        <f aca="true" t="shared" si="0" ref="D8:D17">SUM(C8*100%/$C$31)</f>
        <v>0.031226040695822167</v>
      </c>
      <c r="E8" s="25">
        <f>SUM($C$8*F8)</f>
        <v>24978.870000000003</v>
      </c>
      <c r="F8" s="32">
        <v>1</v>
      </c>
      <c r="G8" s="25">
        <f>SUM(C8*H8)</f>
        <v>0</v>
      </c>
      <c r="H8" s="32"/>
      <c r="I8" s="25">
        <f>SUM(C8*J8)</f>
        <v>0</v>
      </c>
      <c r="J8" s="32"/>
      <c r="K8" s="25">
        <f>SUM(C8*L8)</f>
        <v>0</v>
      </c>
      <c r="L8" s="32"/>
      <c r="M8" s="25">
        <f>SUM(C8*N8)</f>
        <v>0</v>
      </c>
      <c r="N8" s="32"/>
      <c r="O8" s="25">
        <f>SUM(C8*P8)</f>
        <v>0</v>
      </c>
      <c r="P8" s="32"/>
      <c r="Q8" s="25">
        <f>SUM(C8*R8)</f>
        <v>0</v>
      </c>
      <c r="R8" s="32"/>
      <c r="S8" s="39">
        <f>SUM(E8+G8+I8+K8+M8+O8+Q8)</f>
        <v>24978.870000000003</v>
      </c>
      <c r="T8" s="40">
        <f>SUM(F8+H8+J8+L8+N8+P8+R8)</f>
        <v>1</v>
      </c>
      <c r="U8" s="8"/>
      <c r="V8" s="8"/>
      <c r="W8" s="8"/>
      <c r="X8" s="8"/>
    </row>
    <row r="9" spans="1:20" ht="12.75">
      <c r="A9" s="63">
        <v>2</v>
      </c>
      <c r="B9" s="11" t="str">
        <f>(ORCA!B18)</f>
        <v>MOVIMENTO EM TERRA</v>
      </c>
      <c r="C9" s="11">
        <f>ORCA!G21</f>
        <v>2188.09</v>
      </c>
      <c r="D9" s="12">
        <f t="shared" si="0"/>
        <v>0.0027353273941584035</v>
      </c>
      <c r="E9" s="25">
        <f>SUM($C$9*F9)</f>
        <v>2188.09</v>
      </c>
      <c r="F9" s="32">
        <v>1</v>
      </c>
      <c r="G9" s="25">
        <f aca="true" t="shared" si="1" ref="G9:G29">SUM(C9*H9)</f>
        <v>0</v>
      </c>
      <c r="H9" s="32"/>
      <c r="I9" s="25">
        <f aca="true" t="shared" si="2" ref="I9:I29">SUM(C9*J9)</f>
        <v>0</v>
      </c>
      <c r="J9" s="32"/>
      <c r="K9" s="25">
        <f aca="true" t="shared" si="3" ref="K9:K29">SUM(C9*L9)</f>
        <v>0</v>
      </c>
      <c r="L9" s="32"/>
      <c r="M9" s="25">
        <f aca="true" t="shared" si="4" ref="M9:M29">SUM(C9*N9)</f>
        <v>0</v>
      </c>
      <c r="N9" s="32"/>
      <c r="O9" s="25">
        <f aca="true" t="shared" si="5" ref="O9:O29">SUM(C9*P9)</f>
        <v>0</v>
      </c>
      <c r="P9" s="32"/>
      <c r="Q9" s="25">
        <f aca="true" t="shared" si="6" ref="Q9:Q29">SUM(C9*R9)</f>
        <v>0</v>
      </c>
      <c r="R9" s="32"/>
      <c r="S9" s="39">
        <f aca="true" t="shared" si="7" ref="S9:S29">SUM(E9+G9+I9+K9+M9+O9+Q9)</f>
        <v>2188.09</v>
      </c>
      <c r="T9" s="40">
        <f aca="true" t="shared" si="8" ref="T9:T29">SUM(F9+H9+J9+L9+N9+P9+R9)</f>
        <v>1</v>
      </c>
    </row>
    <row r="10" spans="1:20" ht="12.75">
      <c r="A10" s="63">
        <v>3</v>
      </c>
      <c r="B10" s="11" t="str">
        <f>(ORCA!B22)</f>
        <v>INFRA-ESTRUTURA</v>
      </c>
      <c r="C10" s="11">
        <f>ORCA!G29</f>
        <v>109295.51000000001</v>
      </c>
      <c r="D10" s="12">
        <f t="shared" si="0"/>
        <v>0.13663012150392065</v>
      </c>
      <c r="E10" s="25">
        <f>SUM($C$10*F10)</f>
        <v>21859.102000000003</v>
      </c>
      <c r="F10" s="32">
        <v>0.2</v>
      </c>
      <c r="G10" s="25">
        <f t="shared" si="1"/>
        <v>87436.40800000001</v>
      </c>
      <c r="H10" s="32">
        <v>0.8</v>
      </c>
      <c r="I10" s="25">
        <f t="shared" si="2"/>
        <v>0</v>
      </c>
      <c r="J10" s="32"/>
      <c r="K10" s="25">
        <f t="shared" si="3"/>
        <v>0</v>
      </c>
      <c r="L10" s="32"/>
      <c r="M10" s="25">
        <f t="shared" si="4"/>
        <v>0</v>
      </c>
      <c r="N10" s="32"/>
      <c r="O10" s="25">
        <f t="shared" si="5"/>
        <v>0</v>
      </c>
      <c r="P10" s="32"/>
      <c r="Q10" s="25">
        <f t="shared" si="6"/>
        <v>0</v>
      </c>
      <c r="R10" s="32"/>
      <c r="S10" s="39">
        <f t="shared" si="7"/>
        <v>109295.51000000001</v>
      </c>
      <c r="T10" s="40">
        <f t="shared" si="8"/>
        <v>1</v>
      </c>
    </row>
    <row r="11" spans="1:20" ht="12.75">
      <c r="A11" s="63">
        <v>4</v>
      </c>
      <c r="B11" s="11" t="str">
        <f>(ORCA!B30)</f>
        <v>SUPRA-ESTRUTURA</v>
      </c>
      <c r="C11" s="11">
        <f>ORCA!G39</f>
        <v>178829.77000000002</v>
      </c>
      <c r="D11" s="12">
        <f t="shared" si="0"/>
        <v>0.22355477552205197</v>
      </c>
      <c r="E11" s="25">
        <f>SUM($C$11*F11)</f>
        <v>0</v>
      </c>
      <c r="F11" s="32"/>
      <c r="G11" s="25">
        <f t="shared" si="1"/>
        <v>53648.931000000004</v>
      </c>
      <c r="H11" s="32">
        <v>0.3</v>
      </c>
      <c r="I11" s="25">
        <f t="shared" si="2"/>
        <v>89414.88500000001</v>
      </c>
      <c r="J11" s="32">
        <v>0.5</v>
      </c>
      <c r="K11" s="25">
        <f t="shared" si="3"/>
        <v>35765.954000000005</v>
      </c>
      <c r="L11" s="32">
        <v>0.2</v>
      </c>
      <c r="M11" s="25">
        <f t="shared" si="4"/>
        <v>0</v>
      </c>
      <c r="N11" s="32"/>
      <c r="O11" s="25">
        <f t="shared" si="5"/>
        <v>0</v>
      </c>
      <c r="P11" s="32"/>
      <c r="Q11" s="25">
        <f t="shared" si="6"/>
        <v>0</v>
      </c>
      <c r="R11" s="32"/>
      <c r="S11" s="39">
        <f t="shared" si="7"/>
        <v>178829.77000000002</v>
      </c>
      <c r="T11" s="40">
        <f t="shared" si="8"/>
        <v>1</v>
      </c>
    </row>
    <row r="12" spans="1:20" ht="12.75">
      <c r="A12" s="63">
        <v>5</v>
      </c>
      <c r="B12" s="11" t="str">
        <f>(ORCA!B40)</f>
        <v>IMPERMEABILIZAÇÕES</v>
      </c>
      <c r="C12" s="11">
        <f>ORCA!G43</f>
        <v>971.36</v>
      </c>
      <c r="D12" s="12">
        <f t="shared" si="0"/>
        <v>0.0012142953980822117</v>
      </c>
      <c r="E12" s="25">
        <f>SUM($C$12*F12)</f>
        <v>194.27200000000002</v>
      </c>
      <c r="F12" s="32">
        <v>0.2</v>
      </c>
      <c r="G12" s="25">
        <f t="shared" si="1"/>
        <v>777.0880000000001</v>
      </c>
      <c r="H12" s="32">
        <v>0.8</v>
      </c>
      <c r="I12" s="25">
        <f t="shared" si="2"/>
        <v>0</v>
      </c>
      <c r="J12" s="32"/>
      <c r="K12" s="25">
        <f t="shared" si="3"/>
        <v>0</v>
      </c>
      <c r="L12" s="32"/>
      <c r="M12" s="25">
        <f t="shared" si="4"/>
        <v>0</v>
      </c>
      <c r="N12" s="32"/>
      <c r="O12" s="25">
        <f t="shared" si="5"/>
        <v>0</v>
      </c>
      <c r="P12" s="32"/>
      <c r="Q12" s="25">
        <f t="shared" si="6"/>
        <v>0</v>
      </c>
      <c r="R12" s="32"/>
      <c r="S12" s="39">
        <f t="shared" si="7"/>
        <v>971.3600000000001</v>
      </c>
      <c r="T12" s="40">
        <f t="shared" si="8"/>
        <v>1</v>
      </c>
    </row>
    <row r="13" spans="1:20" ht="12.75">
      <c r="A13" s="63">
        <v>6</v>
      </c>
      <c r="B13" s="11" t="str">
        <f>(ORCA!B44)</f>
        <v>PAREDES E PAINÉIS</v>
      </c>
      <c r="C13" s="11">
        <f>ORCA!G47</f>
        <v>70312.73999999999</v>
      </c>
      <c r="D13" s="12">
        <f t="shared" si="0"/>
        <v>0.08789783047330654</v>
      </c>
      <c r="E13" s="25">
        <f>SUM($C$13*F13)</f>
        <v>0</v>
      </c>
      <c r="F13" s="32"/>
      <c r="G13" s="25">
        <f t="shared" si="1"/>
        <v>0</v>
      </c>
      <c r="H13" s="32"/>
      <c r="I13" s="25">
        <f t="shared" si="2"/>
        <v>21093.821999999996</v>
      </c>
      <c r="J13" s="32">
        <v>0.3</v>
      </c>
      <c r="K13" s="25">
        <f t="shared" si="3"/>
        <v>49218.91799999999</v>
      </c>
      <c r="L13" s="32">
        <v>0.7</v>
      </c>
      <c r="M13" s="25">
        <f t="shared" si="4"/>
        <v>0</v>
      </c>
      <c r="N13" s="32"/>
      <c r="O13" s="25">
        <f t="shared" si="5"/>
        <v>0</v>
      </c>
      <c r="P13" s="32"/>
      <c r="Q13" s="25">
        <f t="shared" si="6"/>
        <v>0</v>
      </c>
      <c r="R13" s="32"/>
      <c r="S13" s="39">
        <f t="shared" si="7"/>
        <v>70312.73999999999</v>
      </c>
      <c r="T13" s="40">
        <f t="shared" si="8"/>
        <v>1</v>
      </c>
    </row>
    <row r="14" spans="1:20" ht="12.75">
      <c r="A14" s="63">
        <v>7</v>
      </c>
      <c r="B14" s="11" t="str">
        <f>(ORCA!B48)</f>
        <v>ESQUADRIAS</v>
      </c>
      <c r="C14" s="11">
        <f>ORCA!G61</f>
        <v>42978.84</v>
      </c>
      <c r="D14" s="12">
        <f t="shared" si="0"/>
        <v>0.05372777098800824</v>
      </c>
      <c r="E14" s="25">
        <f>SUM($C$14*F14)</f>
        <v>0</v>
      </c>
      <c r="F14" s="32"/>
      <c r="G14" s="25">
        <f t="shared" si="1"/>
        <v>0</v>
      </c>
      <c r="H14" s="32"/>
      <c r="I14" s="25">
        <f t="shared" si="2"/>
        <v>0</v>
      </c>
      <c r="J14" s="32"/>
      <c r="K14" s="25">
        <f t="shared" si="3"/>
        <v>0</v>
      </c>
      <c r="L14" s="32"/>
      <c r="M14" s="25">
        <f t="shared" si="4"/>
        <v>0</v>
      </c>
      <c r="N14" s="32"/>
      <c r="O14" s="25">
        <f t="shared" si="5"/>
        <v>12893.651999999998</v>
      </c>
      <c r="P14" s="32">
        <v>0.3</v>
      </c>
      <c r="Q14" s="25">
        <f t="shared" si="6"/>
        <v>30085.187999999995</v>
      </c>
      <c r="R14" s="32">
        <v>0.7</v>
      </c>
      <c r="S14" s="39">
        <f t="shared" si="7"/>
        <v>42978.84</v>
      </c>
      <c r="T14" s="40">
        <f t="shared" si="8"/>
        <v>1</v>
      </c>
    </row>
    <row r="15" spans="1:20" ht="12.75">
      <c r="A15" s="63">
        <v>8</v>
      </c>
      <c r="B15" s="11" t="str">
        <f>(ORCA!B62)</f>
        <v>COBERTURA E PROTEÇÕES</v>
      </c>
      <c r="C15" s="11">
        <f>ORCA!G68</f>
        <v>58072.909999999996</v>
      </c>
      <c r="D15" s="12">
        <f t="shared" si="0"/>
        <v>0.07259684088931236</v>
      </c>
      <c r="E15" s="25">
        <f>SUM($C$15*F15)</f>
        <v>0</v>
      </c>
      <c r="F15" s="32"/>
      <c r="G15" s="25">
        <f t="shared" si="1"/>
        <v>0</v>
      </c>
      <c r="H15" s="32"/>
      <c r="I15" s="25">
        <f t="shared" si="2"/>
        <v>0</v>
      </c>
      <c r="J15" s="32"/>
      <c r="K15" s="25">
        <f t="shared" si="3"/>
        <v>5807.291</v>
      </c>
      <c r="L15" s="32">
        <v>0.1</v>
      </c>
      <c r="M15" s="25">
        <f t="shared" si="4"/>
        <v>23229.164</v>
      </c>
      <c r="N15" s="32">
        <v>0.4</v>
      </c>
      <c r="O15" s="25">
        <f t="shared" si="5"/>
        <v>29036.454999999998</v>
      </c>
      <c r="P15" s="32">
        <v>0.5</v>
      </c>
      <c r="Q15" s="25">
        <f t="shared" si="6"/>
        <v>0</v>
      </c>
      <c r="R15" s="32"/>
      <c r="S15" s="39">
        <f t="shared" si="7"/>
        <v>58072.91</v>
      </c>
      <c r="T15" s="40">
        <f t="shared" si="8"/>
        <v>1</v>
      </c>
    </row>
    <row r="16" spans="1:20" ht="12.75">
      <c r="A16" s="63">
        <v>9</v>
      </c>
      <c r="B16" s="11" t="str">
        <f>(ORCA!B69)</f>
        <v>REVESTIMENTOS</v>
      </c>
      <c r="C16" s="11">
        <f>ORCA!G75</f>
        <v>38443.84</v>
      </c>
      <c r="D16" s="12">
        <f t="shared" si="0"/>
        <v>0.04805857560184571</v>
      </c>
      <c r="E16" s="25">
        <f>SUM($C$16*F16)</f>
        <v>0</v>
      </c>
      <c r="F16" s="32"/>
      <c r="G16" s="25">
        <f t="shared" si="1"/>
        <v>0</v>
      </c>
      <c r="H16" s="32"/>
      <c r="I16" s="25">
        <f t="shared" si="2"/>
        <v>0</v>
      </c>
      <c r="J16" s="32"/>
      <c r="K16" s="25">
        <f t="shared" si="3"/>
        <v>3844.384</v>
      </c>
      <c r="L16" s="32">
        <v>0.1</v>
      </c>
      <c r="M16" s="25">
        <f t="shared" si="4"/>
        <v>11533.151999999998</v>
      </c>
      <c r="N16" s="32">
        <v>0.3</v>
      </c>
      <c r="O16" s="25">
        <f t="shared" si="5"/>
        <v>23066.303999999996</v>
      </c>
      <c r="P16" s="32">
        <v>0.6</v>
      </c>
      <c r="Q16" s="25">
        <f t="shared" si="6"/>
        <v>0</v>
      </c>
      <c r="R16" s="32"/>
      <c r="S16" s="39">
        <f t="shared" si="7"/>
        <v>38443.84</v>
      </c>
      <c r="T16" s="40">
        <f t="shared" si="8"/>
        <v>1</v>
      </c>
    </row>
    <row r="17" spans="1:20" ht="12.75">
      <c r="A17" s="63">
        <v>10</v>
      </c>
      <c r="B17" s="11" t="str">
        <f>(ORCA!B76)</f>
        <v>PAVIMENTAÇÕES</v>
      </c>
      <c r="C17" s="11">
        <f>ORCA!G84</f>
        <v>64860.920000000006</v>
      </c>
      <c r="D17" s="12">
        <f t="shared" si="0"/>
        <v>0.08108252004548108</v>
      </c>
      <c r="E17" s="25">
        <f>SUM($C$17*F17)</f>
        <v>0</v>
      </c>
      <c r="F17" s="32"/>
      <c r="G17" s="25">
        <f t="shared" si="1"/>
        <v>0</v>
      </c>
      <c r="H17" s="32"/>
      <c r="I17" s="25">
        <f t="shared" si="2"/>
        <v>0</v>
      </c>
      <c r="J17" s="32"/>
      <c r="K17" s="25">
        <f t="shared" si="3"/>
        <v>6486.092000000001</v>
      </c>
      <c r="L17" s="32">
        <v>0.1</v>
      </c>
      <c r="M17" s="25">
        <f t="shared" si="4"/>
        <v>19458.276</v>
      </c>
      <c r="N17" s="32">
        <v>0.3</v>
      </c>
      <c r="O17" s="25">
        <f t="shared" si="5"/>
        <v>38916.552</v>
      </c>
      <c r="P17" s="32">
        <v>0.6</v>
      </c>
      <c r="Q17" s="25">
        <f t="shared" si="6"/>
        <v>0</v>
      </c>
      <c r="R17" s="32"/>
      <c r="S17" s="39">
        <f t="shared" si="7"/>
        <v>64860.920000000006</v>
      </c>
      <c r="T17" s="40">
        <f t="shared" si="8"/>
        <v>1</v>
      </c>
    </row>
    <row r="18" spans="1:20" ht="12.75">
      <c r="A18" s="63">
        <v>11</v>
      </c>
      <c r="B18" s="11" t="str">
        <f>(ORCA!B85)</f>
        <v>INSTALAÇÕES HIDROSANITÁRIAS </v>
      </c>
      <c r="C18" s="11"/>
      <c r="D18" s="12"/>
      <c r="E18" s="25"/>
      <c r="F18" s="32"/>
      <c r="G18" s="25"/>
      <c r="H18" s="32"/>
      <c r="I18" s="25"/>
      <c r="J18" s="32"/>
      <c r="K18" s="25"/>
      <c r="L18" s="32"/>
      <c r="M18" s="25"/>
      <c r="N18" s="32"/>
      <c r="O18" s="25"/>
      <c r="P18" s="32"/>
      <c r="Q18" s="25"/>
      <c r="R18" s="32"/>
      <c r="S18" s="39"/>
      <c r="T18" s="40"/>
    </row>
    <row r="19" spans="1:20" ht="12.75">
      <c r="A19" s="63"/>
      <c r="B19" s="11" t="str">
        <f>(ORCA!B86)</f>
        <v>   REDE DE ÁGUA FRIA</v>
      </c>
      <c r="C19" s="11">
        <f>ORCA!G100</f>
        <v>13134.67</v>
      </c>
      <c r="D19" s="12">
        <f aca="true" t="shared" si="9" ref="D19:D29">SUM(C19*100%/$C$31)</f>
        <v>0.016419627466982875</v>
      </c>
      <c r="E19" s="25">
        <f>SUM($C$19*F19)</f>
        <v>0</v>
      </c>
      <c r="F19" s="32"/>
      <c r="G19" s="25">
        <f t="shared" si="1"/>
        <v>1970.2005</v>
      </c>
      <c r="H19" s="32">
        <v>0.15</v>
      </c>
      <c r="I19" s="25">
        <f t="shared" si="2"/>
        <v>1970.2005</v>
      </c>
      <c r="J19" s="32">
        <v>0.15</v>
      </c>
      <c r="K19" s="25">
        <f t="shared" si="3"/>
        <v>7880.802</v>
      </c>
      <c r="L19" s="32">
        <v>0.6</v>
      </c>
      <c r="M19" s="25">
        <f t="shared" si="4"/>
        <v>1313.467</v>
      </c>
      <c r="N19" s="32">
        <v>0.1</v>
      </c>
      <c r="O19" s="25">
        <f t="shared" si="5"/>
        <v>0</v>
      </c>
      <c r="P19" s="32"/>
      <c r="Q19" s="25">
        <f t="shared" si="6"/>
        <v>0</v>
      </c>
      <c r="R19" s="32"/>
      <c r="S19" s="39">
        <f t="shared" si="7"/>
        <v>13134.67</v>
      </c>
      <c r="T19" s="40">
        <f t="shared" si="8"/>
        <v>0.9999999999999999</v>
      </c>
    </row>
    <row r="20" spans="1:20" ht="12.75">
      <c r="A20" s="63">
        <v>12</v>
      </c>
      <c r="B20" s="11" t="str">
        <f>(ORCA!B101)</f>
        <v>   TUBULAÇÃO SANITÁRIA</v>
      </c>
      <c r="C20" s="11">
        <f>ORCA!G113</f>
        <v>12605.54</v>
      </c>
      <c r="D20" s="13">
        <f t="shared" si="9"/>
        <v>0.015758163000680742</v>
      </c>
      <c r="E20" s="25">
        <f>SUM($C$20*F20)</f>
        <v>0</v>
      </c>
      <c r="F20" s="32"/>
      <c r="G20" s="25">
        <f t="shared" si="1"/>
        <v>1890.8310000000001</v>
      </c>
      <c r="H20" s="32">
        <v>0.15</v>
      </c>
      <c r="I20" s="25">
        <f t="shared" si="2"/>
        <v>1890.8310000000001</v>
      </c>
      <c r="J20" s="32">
        <v>0.15</v>
      </c>
      <c r="K20" s="25">
        <f t="shared" si="3"/>
        <v>7563.3240000000005</v>
      </c>
      <c r="L20" s="32">
        <v>0.6</v>
      </c>
      <c r="M20" s="25">
        <f t="shared" si="4"/>
        <v>1260.554</v>
      </c>
      <c r="N20" s="32">
        <v>0.1</v>
      </c>
      <c r="O20" s="25">
        <f t="shared" si="5"/>
        <v>0</v>
      </c>
      <c r="P20" s="32"/>
      <c r="Q20" s="25">
        <f t="shared" si="6"/>
        <v>0</v>
      </c>
      <c r="R20" s="32"/>
      <c r="S20" s="39">
        <f t="shared" si="7"/>
        <v>12605.54</v>
      </c>
      <c r="T20" s="40">
        <f t="shared" si="8"/>
        <v>0.9999999999999999</v>
      </c>
    </row>
    <row r="21" spans="1:20" ht="12.75">
      <c r="A21" s="63">
        <v>13</v>
      </c>
      <c r="B21" s="11" t="str">
        <f>(ORCA!B114)</f>
        <v>DRENAGEM PLUVIAL</v>
      </c>
      <c r="C21" s="11">
        <f>ORCA!G119</f>
        <v>4315.900000000001</v>
      </c>
      <c r="D21" s="13">
        <f t="shared" si="9"/>
        <v>0.005395298868167331</v>
      </c>
      <c r="E21" s="25">
        <f>SUM($C$21*F21)</f>
        <v>0</v>
      </c>
      <c r="F21" s="32"/>
      <c r="G21" s="25">
        <f t="shared" si="1"/>
        <v>0</v>
      </c>
      <c r="H21" s="32"/>
      <c r="I21" s="25">
        <f t="shared" si="2"/>
        <v>0</v>
      </c>
      <c r="J21" s="32"/>
      <c r="K21" s="25">
        <f t="shared" si="3"/>
        <v>0</v>
      </c>
      <c r="L21" s="32"/>
      <c r="M21" s="25">
        <f t="shared" si="4"/>
        <v>1294.7700000000002</v>
      </c>
      <c r="N21" s="32">
        <v>0.3</v>
      </c>
      <c r="O21" s="25">
        <f t="shared" si="5"/>
        <v>2157.9500000000003</v>
      </c>
      <c r="P21" s="32">
        <v>0.5</v>
      </c>
      <c r="Q21" s="25">
        <f t="shared" si="6"/>
        <v>863.1800000000002</v>
      </c>
      <c r="R21" s="32">
        <v>0.2</v>
      </c>
      <c r="S21" s="39">
        <f t="shared" si="7"/>
        <v>4315.900000000001</v>
      </c>
      <c r="T21" s="40">
        <f t="shared" si="8"/>
        <v>1</v>
      </c>
    </row>
    <row r="22" spans="1:20" ht="12.75">
      <c r="A22" s="63">
        <v>14</v>
      </c>
      <c r="B22" s="11" t="str">
        <f>(ORCA!B120)</f>
        <v>EQUIPAMENTOS E APARELHOS</v>
      </c>
      <c r="C22" s="11">
        <f>ORCA!G131</f>
        <v>11845.880000000001</v>
      </c>
      <c r="D22" s="13">
        <f t="shared" si="9"/>
        <v>0.014808513393833505</v>
      </c>
      <c r="E22" s="25">
        <f>SUM($C$22*F22)</f>
        <v>0</v>
      </c>
      <c r="F22" s="32"/>
      <c r="G22" s="25">
        <f t="shared" si="1"/>
        <v>0</v>
      </c>
      <c r="H22" s="32"/>
      <c r="I22" s="25">
        <f t="shared" si="2"/>
        <v>0</v>
      </c>
      <c r="J22" s="32"/>
      <c r="K22" s="25">
        <f t="shared" si="3"/>
        <v>0</v>
      </c>
      <c r="L22" s="32"/>
      <c r="M22" s="25">
        <f t="shared" si="4"/>
        <v>0</v>
      </c>
      <c r="N22" s="32"/>
      <c r="O22" s="25">
        <f t="shared" si="5"/>
        <v>5922.9400000000005</v>
      </c>
      <c r="P22" s="32">
        <v>0.5</v>
      </c>
      <c r="Q22" s="25">
        <f t="shared" si="6"/>
        <v>5922.9400000000005</v>
      </c>
      <c r="R22" s="32">
        <v>0.5</v>
      </c>
      <c r="S22" s="39">
        <f t="shared" si="7"/>
        <v>11845.880000000001</v>
      </c>
      <c r="T22" s="40">
        <f t="shared" si="8"/>
        <v>1</v>
      </c>
    </row>
    <row r="23" spans="1:20" ht="12.75">
      <c r="A23" s="63">
        <v>15</v>
      </c>
      <c r="B23" s="11" t="str">
        <f>ORCA!B132</f>
        <v>INSTALAÇÕES  ELÉTRICAS  </v>
      </c>
      <c r="C23" s="11">
        <f>ORCA!G156</f>
        <v>52600.82</v>
      </c>
      <c r="D23" s="13">
        <f t="shared" si="9"/>
        <v>0.06575619097075314</v>
      </c>
      <c r="E23" s="25">
        <f>SUM($C$23*F23)</f>
        <v>0</v>
      </c>
      <c r="F23" s="32"/>
      <c r="G23" s="25">
        <f t="shared" si="1"/>
        <v>0</v>
      </c>
      <c r="H23" s="32"/>
      <c r="I23" s="25">
        <f t="shared" si="2"/>
        <v>0</v>
      </c>
      <c r="J23" s="32"/>
      <c r="K23" s="25">
        <f t="shared" si="3"/>
        <v>5260.082</v>
      </c>
      <c r="L23" s="32">
        <v>0.1</v>
      </c>
      <c r="M23" s="25">
        <f t="shared" si="4"/>
        <v>15780.246</v>
      </c>
      <c r="N23" s="32">
        <v>0.3</v>
      </c>
      <c r="O23" s="25">
        <f t="shared" si="5"/>
        <v>31560.492</v>
      </c>
      <c r="P23" s="32">
        <v>0.6</v>
      </c>
      <c r="Q23" s="25">
        <f t="shared" si="6"/>
        <v>0</v>
      </c>
      <c r="R23" s="32"/>
      <c r="S23" s="39">
        <f t="shared" si="7"/>
        <v>52600.82</v>
      </c>
      <c r="T23" s="40">
        <f t="shared" si="8"/>
        <v>1</v>
      </c>
    </row>
    <row r="24" spans="1:20" ht="12.75">
      <c r="A24" s="63">
        <v>16</v>
      </c>
      <c r="B24" s="11" t="str">
        <f>ORCA!B157</f>
        <v>PREVENTIVO CONTRA INCÊNDIO</v>
      </c>
      <c r="C24" s="11">
        <f>ORCA!G170</f>
        <v>25481.29</v>
      </c>
      <c r="D24" s="13">
        <f t="shared" si="9"/>
        <v>0.03185411503891274</v>
      </c>
      <c r="E24" s="25">
        <f>SUM($C$24*F24)</f>
        <v>0</v>
      </c>
      <c r="F24" s="32"/>
      <c r="G24" s="25">
        <f t="shared" si="1"/>
        <v>0</v>
      </c>
      <c r="H24" s="32"/>
      <c r="I24" s="25">
        <f t="shared" si="2"/>
        <v>0</v>
      </c>
      <c r="J24" s="32"/>
      <c r="K24" s="25">
        <f t="shared" si="3"/>
        <v>0</v>
      </c>
      <c r="L24" s="32"/>
      <c r="M24" s="25">
        <f t="shared" si="4"/>
        <v>7644.387</v>
      </c>
      <c r="N24" s="32">
        <v>0.3</v>
      </c>
      <c r="O24" s="25">
        <f t="shared" si="5"/>
        <v>15288.774</v>
      </c>
      <c r="P24" s="32">
        <v>0.6</v>
      </c>
      <c r="Q24" s="25">
        <f t="shared" si="6"/>
        <v>2548.1290000000004</v>
      </c>
      <c r="R24" s="32">
        <v>0.1</v>
      </c>
      <c r="S24" s="39">
        <f t="shared" si="7"/>
        <v>25481.29</v>
      </c>
      <c r="T24" s="40">
        <f t="shared" si="8"/>
        <v>0.9999999999999999</v>
      </c>
    </row>
    <row r="25" spans="1:20" ht="22.5">
      <c r="A25" s="63">
        <v>17</v>
      </c>
      <c r="B25" s="242" t="str">
        <f>ORCA!B171</f>
        <v>SISTEMA DE PROTEÇÃO A DESCARGAS ATMOSFÉRICAS</v>
      </c>
      <c r="C25" s="11">
        <f>ORCA!G185</f>
        <v>10557.69</v>
      </c>
      <c r="D25" s="13">
        <f t="shared" si="9"/>
        <v>0.013198149379610636</v>
      </c>
      <c r="E25" s="25">
        <f>SUM($C$25*F25)</f>
        <v>0</v>
      </c>
      <c r="F25" s="32"/>
      <c r="G25" s="25">
        <f t="shared" si="1"/>
        <v>0</v>
      </c>
      <c r="H25" s="32"/>
      <c r="I25" s="25">
        <f t="shared" si="2"/>
        <v>0</v>
      </c>
      <c r="J25" s="32"/>
      <c r="K25" s="25">
        <f t="shared" si="3"/>
        <v>0</v>
      </c>
      <c r="L25" s="32"/>
      <c r="M25" s="25">
        <f t="shared" si="4"/>
        <v>0</v>
      </c>
      <c r="N25" s="32"/>
      <c r="O25" s="25">
        <f t="shared" si="5"/>
        <v>6334.6140000000005</v>
      </c>
      <c r="P25" s="32">
        <v>0.6</v>
      </c>
      <c r="Q25" s="25">
        <f t="shared" si="6"/>
        <v>4223.076</v>
      </c>
      <c r="R25" s="32">
        <v>0.4</v>
      </c>
      <c r="S25" s="39">
        <f t="shared" si="7"/>
        <v>10557.69</v>
      </c>
      <c r="T25" s="40">
        <f t="shared" si="8"/>
        <v>1</v>
      </c>
    </row>
    <row r="26" spans="1:20" ht="12.75">
      <c r="A26" s="63">
        <v>18</v>
      </c>
      <c r="B26" s="11" t="str">
        <f>ORCA!B186</f>
        <v>SISTEMA DE GÁS</v>
      </c>
      <c r="C26" s="11">
        <f>ORCA!G196</f>
        <v>1397.58</v>
      </c>
      <c r="D26" s="13">
        <f t="shared" si="9"/>
        <v>0.0017471122575067302</v>
      </c>
      <c r="E26" s="25">
        <f>SUM($C$26*F26)</f>
        <v>0</v>
      </c>
      <c r="F26" s="32"/>
      <c r="G26" s="25">
        <f t="shared" si="1"/>
        <v>0</v>
      </c>
      <c r="H26" s="32"/>
      <c r="I26" s="25">
        <f t="shared" si="2"/>
        <v>0</v>
      </c>
      <c r="J26" s="32"/>
      <c r="K26" s="25">
        <f t="shared" si="3"/>
        <v>0</v>
      </c>
      <c r="L26" s="32"/>
      <c r="M26" s="25">
        <f t="shared" si="4"/>
        <v>0</v>
      </c>
      <c r="N26" s="32"/>
      <c r="O26" s="25">
        <f t="shared" si="5"/>
        <v>698.79</v>
      </c>
      <c r="P26" s="32">
        <v>0.5</v>
      </c>
      <c r="Q26" s="25">
        <f t="shared" si="6"/>
        <v>698.79</v>
      </c>
      <c r="R26" s="32">
        <v>0.5</v>
      </c>
      <c r="S26" s="39">
        <f t="shared" si="7"/>
        <v>1397.58</v>
      </c>
      <c r="T26" s="40">
        <f t="shared" si="8"/>
        <v>1</v>
      </c>
    </row>
    <row r="27" spans="1:20" ht="12.75">
      <c r="A27" s="63">
        <v>19</v>
      </c>
      <c r="B27" s="11" t="str">
        <f>ORCA!B197</f>
        <v>RAMPA DE ACESSIBILIDADE</v>
      </c>
      <c r="C27" s="11">
        <f>ORCA!G207</f>
        <v>43970.259999999995</v>
      </c>
      <c r="D27" s="13">
        <f t="shared" si="9"/>
        <v>0.05496714335619991</v>
      </c>
      <c r="E27" s="25">
        <f>SUM($C$27*F27)</f>
        <v>4397.026</v>
      </c>
      <c r="F27" s="32">
        <v>0.1</v>
      </c>
      <c r="G27" s="25">
        <f t="shared" si="1"/>
        <v>17588.104</v>
      </c>
      <c r="H27" s="32">
        <v>0.4</v>
      </c>
      <c r="I27" s="25">
        <f t="shared" si="2"/>
        <v>21985.129999999997</v>
      </c>
      <c r="J27" s="32">
        <v>0.5</v>
      </c>
      <c r="K27" s="25">
        <f t="shared" si="3"/>
        <v>0</v>
      </c>
      <c r="L27" s="32"/>
      <c r="M27" s="25">
        <f t="shared" si="4"/>
        <v>0</v>
      </c>
      <c r="N27" s="32"/>
      <c r="O27" s="25">
        <f t="shared" si="5"/>
        <v>0</v>
      </c>
      <c r="P27" s="32"/>
      <c r="Q27" s="25">
        <f t="shared" si="6"/>
        <v>0</v>
      </c>
      <c r="R27" s="32"/>
      <c r="S27" s="39">
        <f t="shared" si="7"/>
        <v>43970.259999999995</v>
      </c>
      <c r="T27" s="40">
        <f t="shared" si="8"/>
        <v>1</v>
      </c>
    </row>
    <row r="28" spans="1:20" ht="12.75">
      <c r="A28" s="63">
        <v>20</v>
      </c>
      <c r="B28" s="11" t="str">
        <f>ORCA!B208</f>
        <v>PINTURA</v>
      </c>
      <c r="C28" s="11">
        <f>ORCA!G213</f>
        <v>32179.05</v>
      </c>
      <c r="D28" s="13">
        <f t="shared" si="9"/>
        <v>0.040226972831553076</v>
      </c>
      <c r="E28" s="25">
        <f>SUM($C$28*F28)</f>
        <v>0</v>
      </c>
      <c r="F28" s="32"/>
      <c r="G28" s="25">
        <f t="shared" si="1"/>
        <v>0</v>
      </c>
      <c r="H28" s="32"/>
      <c r="I28" s="25">
        <f t="shared" si="2"/>
        <v>0</v>
      </c>
      <c r="J28" s="32"/>
      <c r="K28" s="25">
        <f t="shared" si="3"/>
        <v>0</v>
      </c>
      <c r="L28" s="32"/>
      <c r="M28" s="25">
        <f t="shared" si="4"/>
        <v>0</v>
      </c>
      <c r="N28" s="32"/>
      <c r="O28" s="25">
        <f t="shared" si="5"/>
        <v>22525.335</v>
      </c>
      <c r="P28" s="32">
        <v>0.7</v>
      </c>
      <c r="Q28" s="25">
        <f t="shared" si="6"/>
        <v>9653.715</v>
      </c>
      <c r="R28" s="32">
        <v>0.3</v>
      </c>
      <c r="S28" s="39">
        <f t="shared" si="7"/>
        <v>32179.05</v>
      </c>
      <c r="T28" s="40">
        <f t="shared" si="8"/>
        <v>1</v>
      </c>
    </row>
    <row r="29" spans="1:20" ht="12.75">
      <c r="A29" s="63">
        <v>21</v>
      </c>
      <c r="B29" s="11" t="str">
        <f>ORCA!B214</f>
        <v>LIMPEZA FINAL E ENTREGA DA OBRA</v>
      </c>
      <c r="C29" s="11">
        <f>ORCA!G216</f>
        <v>915.62</v>
      </c>
      <c r="D29" s="13">
        <f t="shared" si="9"/>
        <v>0.0011446149238099519</v>
      </c>
      <c r="E29" s="25">
        <f>SUM($C$29*F29)</f>
        <v>0</v>
      </c>
      <c r="F29" s="32"/>
      <c r="G29" s="25">
        <f t="shared" si="1"/>
        <v>0</v>
      </c>
      <c r="H29" s="32"/>
      <c r="I29" s="25">
        <f t="shared" si="2"/>
        <v>0</v>
      </c>
      <c r="J29" s="32"/>
      <c r="K29" s="25">
        <f t="shared" si="3"/>
        <v>0</v>
      </c>
      <c r="L29" s="32"/>
      <c r="M29" s="25">
        <f t="shared" si="4"/>
        <v>0</v>
      </c>
      <c r="N29" s="32"/>
      <c r="O29" s="25">
        <f t="shared" si="5"/>
        <v>0</v>
      </c>
      <c r="P29" s="32"/>
      <c r="Q29" s="25">
        <f t="shared" si="6"/>
        <v>915.62</v>
      </c>
      <c r="R29" s="32">
        <v>1</v>
      </c>
      <c r="S29" s="39">
        <f t="shared" si="7"/>
        <v>915.62</v>
      </c>
      <c r="T29" s="40">
        <f t="shared" si="8"/>
        <v>1</v>
      </c>
    </row>
    <row r="30" spans="1:20" ht="12.75">
      <c r="A30" s="64"/>
      <c r="B30" s="11"/>
      <c r="C30" s="29"/>
      <c r="D30" s="13"/>
      <c r="E30" s="25"/>
      <c r="F30" s="32"/>
      <c r="G30" s="25"/>
      <c r="H30" s="32"/>
      <c r="I30" s="25"/>
      <c r="J30" s="32"/>
      <c r="K30" s="25"/>
      <c r="L30" s="32"/>
      <c r="M30" s="25"/>
      <c r="N30" s="32"/>
      <c r="O30" s="25"/>
      <c r="P30" s="32"/>
      <c r="Q30" s="25"/>
      <c r="R30" s="32"/>
      <c r="S30" s="39"/>
      <c r="T30" s="40"/>
    </row>
    <row r="31" spans="1:21" s="6" customFormat="1" ht="14.25">
      <c r="A31" s="65"/>
      <c r="B31" s="79" t="s">
        <v>55</v>
      </c>
      <c r="C31" s="118">
        <f>SUM(C8:C29)</f>
        <v>799937.15</v>
      </c>
      <c r="D31" s="119">
        <f>SUM(D8:D29)</f>
        <v>1</v>
      </c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7"/>
      <c r="S31" s="68"/>
      <c r="T31" s="67"/>
      <c r="U31" s="54"/>
    </row>
    <row r="32" spans="1:21" s="6" customFormat="1" ht="12.75">
      <c r="A32" s="7"/>
      <c r="B32" s="4" t="s">
        <v>51</v>
      </c>
      <c r="C32" s="3"/>
      <c r="D32" s="5"/>
      <c r="E32" s="55"/>
      <c r="F32" s="33"/>
      <c r="G32" s="55"/>
      <c r="H32" s="33"/>
      <c r="I32" s="55"/>
      <c r="J32" s="33"/>
      <c r="K32" s="55"/>
      <c r="L32" s="33"/>
      <c r="M32" s="55"/>
      <c r="N32" s="33"/>
      <c r="O32" s="55"/>
      <c r="P32" s="33"/>
      <c r="Q32" s="55"/>
      <c r="R32" s="33"/>
      <c r="S32" s="55"/>
      <c r="T32" s="56"/>
      <c r="U32" s="54"/>
    </row>
    <row r="33" spans="1:21" s="6" customFormat="1" ht="12.75">
      <c r="A33" s="7"/>
      <c r="B33" s="4" t="s">
        <v>52</v>
      </c>
      <c r="C33" s="57"/>
      <c r="D33" s="57"/>
      <c r="E33" s="30">
        <f>SUM(E8:E30)</f>
        <v>53617.36</v>
      </c>
      <c r="F33" s="33">
        <f>SUM(E33*100%/$C$31)</f>
        <v>0.06702696580600113</v>
      </c>
      <c r="G33" s="30">
        <f>SUM(G8:G30)</f>
        <v>163311.5625</v>
      </c>
      <c r="H33" s="33">
        <f>SUM(G33*100%/$C$31)</f>
        <v>0.20415549209084738</v>
      </c>
      <c r="I33" s="30">
        <f>SUM(I8:I30)</f>
        <v>136354.8685</v>
      </c>
      <c r="J33" s="33">
        <f>SUM(I33*100%/$C$31)</f>
        <v>0.17045697715126745</v>
      </c>
      <c r="K33" s="30">
        <f>SUM(K8:K30)</f>
        <v>121826.84700000001</v>
      </c>
      <c r="L33" s="33">
        <f>SUM(K33*100%/$C$31)</f>
        <v>0.15229552346706238</v>
      </c>
      <c r="M33" s="30">
        <f>SUM(M8:M30)</f>
        <v>81514.01599999999</v>
      </c>
      <c r="N33" s="33">
        <f>SUM(M33*100%/$C$31)</f>
        <v>0.1019005255600393</v>
      </c>
      <c r="O33" s="30">
        <f>SUM(O8:O30)</f>
        <v>188401.85799999998</v>
      </c>
      <c r="P33" s="33">
        <f>SUM(O33*100%/$C$31)</f>
        <v>0.23552082560486154</v>
      </c>
      <c r="Q33" s="30">
        <f>SUM(Q8:Q30)</f>
        <v>54910.638</v>
      </c>
      <c r="R33" s="33">
        <f>SUM(Q33*100%/$C$31)</f>
        <v>0.06864369031992075</v>
      </c>
      <c r="S33" s="42">
        <f>SUM(S8:S30)</f>
        <v>799937.15</v>
      </c>
      <c r="T33" s="33">
        <f>SUM(S33*100%/$C$31)</f>
        <v>1</v>
      </c>
      <c r="U33" s="54"/>
    </row>
    <row r="34" spans="1:21" s="6" customFormat="1" ht="12.75">
      <c r="A34" s="7"/>
      <c r="B34" s="4" t="s">
        <v>53</v>
      </c>
      <c r="C34" s="3"/>
      <c r="D34" s="5"/>
      <c r="E34" s="55">
        <f>SUM(E33)</f>
        <v>53617.36</v>
      </c>
      <c r="F34" s="33">
        <f>SUM(F33)</f>
        <v>0.06702696580600113</v>
      </c>
      <c r="G34" s="55">
        <f aca="true" t="shared" si="10" ref="G34:L34">SUM(E34+G33)</f>
        <v>216928.9225</v>
      </c>
      <c r="H34" s="33">
        <f>SUM(F34+H33)</f>
        <v>0.27118245789684853</v>
      </c>
      <c r="I34" s="55">
        <f t="shared" si="10"/>
        <v>353283.79099999997</v>
      </c>
      <c r="J34" s="33">
        <f t="shared" si="10"/>
        <v>0.441639435048116</v>
      </c>
      <c r="K34" s="55">
        <f t="shared" si="10"/>
        <v>475110.638</v>
      </c>
      <c r="L34" s="33">
        <f t="shared" si="10"/>
        <v>0.5939349585151783</v>
      </c>
      <c r="M34" s="55">
        <f aca="true" t="shared" si="11" ref="M34:R34">SUM(K34+M33)</f>
        <v>556624.654</v>
      </c>
      <c r="N34" s="33">
        <f t="shared" si="11"/>
        <v>0.6958354840752176</v>
      </c>
      <c r="O34" s="55">
        <f t="shared" si="11"/>
        <v>745026.512</v>
      </c>
      <c r="P34" s="33">
        <f t="shared" si="11"/>
        <v>0.9313563096800791</v>
      </c>
      <c r="Q34" s="55">
        <f t="shared" si="11"/>
        <v>799937.15</v>
      </c>
      <c r="R34" s="33">
        <f t="shared" si="11"/>
        <v>0.9999999999999999</v>
      </c>
      <c r="S34" s="55"/>
      <c r="T34" s="56"/>
      <c r="U34" s="54"/>
    </row>
    <row r="35" spans="4:20" ht="12.75">
      <c r="D35" s="26"/>
      <c r="E35" s="16"/>
      <c r="F35" s="34"/>
      <c r="G35" s="16"/>
      <c r="H35" s="34"/>
      <c r="I35" s="24"/>
      <c r="J35" s="38"/>
      <c r="K35" s="24"/>
      <c r="L35" s="38"/>
      <c r="M35" s="16"/>
      <c r="N35" s="34"/>
      <c r="O35" s="24"/>
      <c r="P35" s="38"/>
      <c r="Q35" s="24"/>
      <c r="R35" s="38"/>
      <c r="S35" s="41"/>
      <c r="T35" s="41"/>
    </row>
    <row r="36" spans="4:20" ht="12.75">
      <c r="D36" s="26"/>
      <c r="E36" s="23"/>
      <c r="F36" s="60"/>
      <c r="G36" s="23"/>
      <c r="H36" s="60"/>
      <c r="I36" s="27"/>
      <c r="J36" s="59"/>
      <c r="K36" s="27"/>
      <c r="L36" s="59"/>
      <c r="M36" s="23"/>
      <c r="N36" s="60"/>
      <c r="O36" s="27"/>
      <c r="P36" s="59"/>
      <c r="Q36" s="27"/>
      <c r="R36" s="59"/>
      <c r="S36" s="41"/>
      <c r="T36" s="41"/>
    </row>
    <row r="37" spans="4:20" ht="12.75">
      <c r="D37" s="28"/>
      <c r="E37" s="16"/>
      <c r="F37" s="34"/>
      <c r="G37" s="16"/>
      <c r="H37" s="34"/>
      <c r="I37" s="16"/>
      <c r="J37" s="34"/>
      <c r="K37" s="16"/>
      <c r="L37" s="34"/>
      <c r="M37" s="16"/>
      <c r="N37" s="34"/>
      <c r="O37" s="16"/>
      <c r="P37" s="34"/>
      <c r="Q37" s="16"/>
      <c r="R37" s="34"/>
      <c r="S37" s="41"/>
      <c r="T37" s="41"/>
    </row>
    <row r="38" spans="4:20" ht="12.75">
      <c r="D38" s="26"/>
      <c r="E38" s="23"/>
      <c r="F38" s="60"/>
      <c r="G38" s="23"/>
      <c r="H38" s="60"/>
      <c r="I38" s="23"/>
      <c r="J38" s="60"/>
      <c r="K38" s="23"/>
      <c r="L38" s="60"/>
      <c r="M38" s="23"/>
      <c r="N38" s="60"/>
      <c r="O38" s="23"/>
      <c r="P38" s="60"/>
      <c r="Q38" s="23"/>
      <c r="R38" s="60"/>
      <c r="S38" s="41"/>
      <c r="T38" s="41"/>
    </row>
    <row r="39" spans="4:20" ht="12.75">
      <c r="D39" s="26"/>
      <c r="E39" s="16"/>
      <c r="F39" s="34"/>
      <c r="G39" s="16"/>
      <c r="H39" s="34"/>
      <c r="I39" s="16"/>
      <c r="J39" s="34"/>
      <c r="K39" s="16"/>
      <c r="L39" s="34"/>
      <c r="M39" s="16"/>
      <c r="N39" s="34"/>
      <c r="O39" s="16"/>
      <c r="P39" s="34"/>
      <c r="Q39" s="16"/>
      <c r="R39" s="34"/>
      <c r="S39" s="41"/>
      <c r="T39" s="41"/>
    </row>
    <row r="40" spans="4:20" ht="12.75">
      <c r="D40" s="26"/>
      <c r="E40" s="23"/>
      <c r="F40" s="60"/>
      <c r="G40" s="23"/>
      <c r="H40" s="60"/>
      <c r="I40" s="23"/>
      <c r="J40" s="60"/>
      <c r="K40" s="23"/>
      <c r="L40" s="60"/>
      <c r="M40" s="23"/>
      <c r="N40" s="60"/>
      <c r="O40" s="23"/>
      <c r="P40" s="60"/>
      <c r="Q40" s="23"/>
      <c r="R40" s="60"/>
      <c r="S40" s="41"/>
      <c r="T40" s="41"/>
    </row>
    <row r="41" spans="4:20" ht="12.75">
      <c r="D41" s="26"/>
      <c r="E41" s="16"/>
      <c r="F41" s="34"/>
      <c r="G41" s="16"/>
      <c r="H41" s="34"/>
      <c r="I41" s="16"/>
      <c r="J41" s="34"/>
      <c r="K41" s="16"/>
      <c r="L41" s="34"/>
      <c r="M41" s="16"/>
      <c r="N41" s="34"/>
      <c r="O41" s="16"/>
      <c r="P41" s="34"/>
      <c r="Q41" s="16"/>
      <c r="R41" s="34"/>
      <c r="S41" s="41"/>
      <c r="T41" s="41"/>
    </row>
    <row r="42" spans="4:20" ht="12.75">
      <c r="D42" s="26"/>
      <c r="E42" s="23"/>
      <c r="F42" s="60"/>
      <c r="G42" s="23"/>
      <c r="H42" s="60"/>
      <c r="I42" s="23"/>
      <c r="J42" s="60"/>
      <c r="K42" s="23"/>
      <c r="L42" s="60"/>
      <c r="M42" s="23"/>
      <c r="N42" s="60"/>
      <c r="O42" s="23"/>
      <c r="P42" s="60"/>
      <c r="Q42" s="23"/>
      <c r="R42" s="60"/>
      <c r="S42" s="41"/>
      <c r="T42" s="41"/>
    </row>
    <row r="43" spans="4:20" ht="12.75">
      <c r="D43" s="26"/>
      <c r="E43" s="17"/>
      <c r="F43" s="38"/>
      <c r="G43" s="17"/>
      <c r="H43" s="38"/>
      <c r="I43" s="17"/>
      <c r="J43" s="38"/>
      <c r="K43" s="17"/>
      <c r="L43" s="38"/>
      <c r="M43" s="17"/>
      <c r="N43" s="38"/>
      <c r="O43" s="17"/>
      <c r="P43" s="38"/>
      <c r="Q43" s="17"/>
      <c r="R43" s="38"/>
      <c r="S43" s="41"/>
      <c r="T43" s="41"/>
    </row>
    <row r="44" spans="4:20" ht="12.75">
      <c r="D44" s="26"/>
      <c r="E44" s="16"/>
      <c r="F44" s="34"/>
      <c r="G44" s="16"/>
      <c r="H44" s="34"/>
      <c r="I44" s="16"/>
      <c r="J44" s="34"/>
      <c r="K44" s="16"/>
      <c r="L44" s="34"/>
      <c r="M44" s="16"/>
      <c r="N44" s="34"/>
      <c r="O44" s="16"/>
      <c r="P44" s="34"/>
      <c r="Q44" s="16"/>
      <c r="R44" s="34"/>
      <c r="S44" s="41"/>
      <c r="T44" s="41"/>
    </row>
    <row r="45" spans="4:20" ht="12.75">
      <c r="D45" s="26"/>
      <c r="E45" s="18"/>
      <c r="F45" s="34"/>
      <c r="G45" s="18"/>
      <c r="H45" s="34"/>
      <c r="I45" s="18"/>
      <c r="J45" s="34"/>
      <c r="K45" s="18"/>
      <c r="L45" s="34"/>
      <c r="M45" s="18"/>
      <c r="N45" s="34"/>
      <c r="O45" s="18"/>
      <c r="P45" s="34"/>
      <c r="Q45" s="18"/>
      <c r="R45" s="34"/>
      <c r="S45" s="41"/>
      <c r="T45" s="41"/>
    </row>
    <row r="46" spans="4:20" ht="12.75">
      <c r="D46" s="26"/>
      <c r="E46" s="16"/>
      <c r="F46" s="34"/>
      <c r="G46" s="16"/>
      <c r="H46" s="34"/>
      <c r="I46" s="16"/>
      <c r="J46" s="34"/>
      <c r="K46" s="16"/>
      <c r="L46" s="34"/>
      <c r="M46" s="16"/>
      <c r="N46" s="34"/>
      <c r="O46" s="16"/>
      <c r="P46" s="34"/>
      <c r="Q46" s="16"/>
      <c r="R46" s="34"/>
      <c r="S46" s="41"/>
      <c r="T46" s="41"/>
    </row>
    <row r="47" spans="4:20" ht="12.75">
      <c r="D47" s="26"/>
      <c r="E47" s="17"/>
      <c r="F47" s="38"/>
      <c r="G47" s="17"/>
      <c r="H47" s="38"/>
      <c r="I47" s="17"/>
      <c r="J47" s="38"/>
      <c r="K47" s="17"/>
      <c r="L47" s="38"/>
      <c r="M47" s="17"/>
      <c r="N47" s="38"/>
      <c r="O47" s="17"/>
      <c r="P47" s="38"/>
      <c r="Q47" s="17"/>
      <c r="R47" s="38"/>
      <c r="S47" s="41"/>
      <c r="T47" s="41"/>
    </row>
    <row r="48" spans="4:20" ht="12.75">
      <c r="D48" s="26"/>
      <c r="E48" s="16"/>
      <c r="F48" s="34"/>
      <c r="G48" s="16"/>
      <c r="H48" s="34"/>
      <c r="I48" s="16"/>
      <c r="J48" s="34"/>
      <c r="K48" s="16"/>
      <c r="L48" s="34"/>
      <c r="M48" s="16"/>
      <c r="N48" s="34"/>
      <c r="O48" s="16"/>
      <c r="P48" s="34"/>
      <c r="Q48" s="16"/>
      <c r="R48" s="34"/>
      <c r="S48" s="41"/>
      <c r="T48" s="41"/>
    </row>
    <row r="49" spans="4:20" ht="12.75">
      <c r="D49" s="26"/>
      <c r="E49" s="26"/>
      <c r="F49" s="35"/>
      <c r="G49" s="26"/>
      <c r="H49" s="35"/>
      <c r="I49" s="19"/>
      <c r="J49" s="35"/>
      <c r="K49" s="26"/>
      <c r="L49" s="35"/>
      <c r="M49" s="26"/>
      <c r="N49" s="35"/>
      <c r="O49" s="19"/>
      <c r="P49" s="35"/>
      <c r="Q49" s="26"/>
      <c r="R49" s="35"/>
      <c r="S49" s="41"/>
      <c r="T49" s="41"/>
    </row>
    <row r="50" spans="4:20" ht="12.75">
      <c r="D50" s="26"/>
      <c r="E50" s="26"/>
      <c r="F50" s="35"/>
      <c r="G50" s="26"/>
      <c r="H50" s="35"/>
      <c r="I50" s="19"/>
      <c r="J50" s="35"/>
      <c r="K50" s="26"/>
      <c r="L50" s="35"/>
      <c r="M50" s="26"/>
      <c r="N50" s="35"/>
      <c r="O50" s="19"/>
      <c r="P50" s="35"/>
      <c r="Q50" s="26"/>
      <c r="R50" s="35"/>
      <c r="S50" s="41"/>
      <c r="T50" s="41"/>
    </row>
    <row r="51" spans="4:20" ht="12.75">
      <c r="D51" s="26"/>
      <c r="E51" s="26"/>
      <c r="F51" s="35"/>
      <c r="G51" s="26"/>
      <c r="H51" s="35"/>
      <c r="I51" s="19"/>
      <c r="J51" s="35"/>
      <c r="K51" s="26"/>
      <c r="L51" s="35"/>
      <c r="M51" s="26"/>
      <c r="N51" s="35"/>
      <c r="O51" s="19"/>
      <c r="P51" s="35"/>
      <c r="Q51" s="26"/>
      <c r="R51" s="35"/>
      <c r="S51" s="19"/>
      <c r="T51" s="19"/>
    </row>
    <row r="52" spans="4:20" ht="12.75">
      <c r="D52" s="26"/>
      <c r="E52" s="26"/>
      <c r="F52" s="35"/>
      <c r="G52" s="26"/>
      <c r="H52" s="35"/>
      <c r="I52" s="19"/>
      <c r="J52" s="35"/>
      <c r="K52" s="26"/>
      <c r="L52" s="35"/>
      <c r="M52" s="26"/>
      <c r="N52" s="35"/>
      <c r="O52" s="19"/>
      <c r="P52" s="35"/>
      <c r="Q52" s="26"/>
      <c r="R52" s="35"/>
      <c r="S52" s="19"/>
      <c r="T52" s="19"/>
    </row>
    <row r="53" spans="4:20" ht="12.75">
      <c r="D53" s="26"/>
      <c r="E53" s="26"/>
      <c r="F53" s="35"/>
      <c r="G53" s="26"/>
      <c r="H53" s="35"/>
      <c r="I53" s="19"/>
      <c r="J53" s="35"/>
      <c r="K53" s="26"/>
      <c r="L53" s="35"/>
      <c r="M53" s="26"/>
      <c r="N53" s="35"/>
      <c r="O53" s="19"/>
      <c r="P53" s="35"/>
      <c r="Q53" s="26"/>
      <c r="R53" s="35"/>
      <c r="S53" s="19"/>
      <c r="T53" s="19"/>
    </row>
    <row r="54" spans="4:17" ht="12.75">
      <c r="D54" s="10"/>
      <c r="E54" s="10"/>
      <c r="G54" s="10"/>
      <c r="K54" s="10"/>
      <c r="M54" s="10"/>
      <c r="Q54" s="10"/>
    </row>
    <row r="55" spans="4:17" ht="12.75">
      <c r="D55" s="10"/>
      <c r="E55" s="10"/>
      <c r="G55" s="10"/>
      <c r="K55" s="10"/>
      <c r="M55" s="10"/>
      <c r="Q55" s="10"/>
    </row>
    <row r="56" spans="4:17" ht="12.75">
      <c r="D56" s="10"/>
      <c r="E56" s="10"/>
      <c r="G56" s="10"/>
      <c r="K56" s="10"/>
      <c r="M56" s="10"/>
      <c r="Q56" s="10"/>
    </row>
    <row r="57" spans="4:17" ht="12.75">
      <c r="D57" s="10"/>
      <c r="E57" s="10"/>
      <c r="G57" s="10"/>
      <c r="K57" s="10"/>
      <c r="M57" s="10"/>
      <c r="Q57" s="10"/>
    </row>
    <row r="58" spans="4:17" ht="12.75">
      <c r="D58" s="10"/>
      <c r="E58" s="10"/>
      <c r="G58" s="10"/>
      <c r="K58" s="10"/>
      <c r="M58" s="10"/>
      <c r="Q58" s="10"/>
    </row>
    <row r="59" spans="4:17" ht="12.75">
      <c r="D59" s="10"/>
      <c r="E59" s="10"/>
      <c r="G59" s="10"/>
      <c r="K59" s="10"/>
      <c r="M59" s="10"/>
      <c r="Q59" s="10"/>
    </row>
    <row r="60" spans="4:17" ht="12.75">
      <c r="D60" s="10"/>
      <c r="E60" s="10"/>
      <c r="G60" s="10"/>
      <c r="K60" s="10"/>
      <c r="M60" s="10"/>
      <c r="Q60" s="10"/>
    </row>
    <row r="61" spans="4:17" ht="12.75">
      <c r="D61" s="10"/>
      <c r="E61" s="10"/>
      <c r="G61" s="10"/>
      <c r="K61" s="10"/>
      <c r="M61" s="10"/>
      <c r="Q61" s="10"/>
    </row>
  </sheetData>
  <sheetProtection/>
  <mergeCells count="11">
    <mergeCell ref="A6:A7"/>
    <mergeCell ref="B6:B7"/>
    <mergeCell ref="D6:D7"/>
    <mergeCell ref="M6:N6"/>
    <mergeCell ref="O6:P6"/>
    <mergeCell ref="Q6:R6"/>
    <mergeCell ref="A3:T3"/>
    <mergeCell ref="E6:F6"/>
    <mergeCell ref="G6:H6"/>
    <mergeCell ref="I6:J6"/>
    <mergeCell ref="K6:L6"/>
  </mergeCells>
  <printOptions/>
  <pageMargins left="0.7086614173228347" right="0.2755905511811024" top="2.1653543307086616" bottom="0.1968503937007874" header="0.7480314960629921" footer="0.1968503937007874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2015-03-23T15:53:35Z</cp:lastPrinted>
  <dcterms:created xsi:type="dcterms:W3CDTF">2001-12-06T19:05:24Z</dcterms:created>
  <dcterms:modified xsi:type="dcterms:W3CDTF">2015-03-26T11:24:27Z</dcterms:modified>
  <cp:category/>
  <cp:version/>
  <cp:contentType/>
  <cp:contentStatus/>
</cp:coreProperties>
</file>