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rçamento" sheetId="1" r:id="rId1"/>
    <sheet name="Quantitativo" sheetId="2" state="hidden" r:id="rId2"/>
    <sheet name="Cronograma" sheetId="3" r:id="rId3"/>
  </sheets>
  <definedNames>
    <definedName name="_xlnm.Print_Area" localSheetId="0">'Orçamento'!$A$1:$I$265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<sst xmlns="http://schemas.openxmlformats.org/spreadsheetml/2006/main" count="987" uniqueCount="654">
  <si>
    <t>ÍTEM</t>
  </si>
  <si>
    <t>COD</t>
  </si>
  <si>
    <t>SERVIÇO</t>
  </si>
  <si>
    <t>QUANT</t>
  </si>
  <si>
    <t>UNID</t>
  </si>
  <si>
    <t>% DA OBRA</t>
  </si>
  <si>
    <t>1.</t>
  </si>
  <si>
    <t>1.1</t>
  </si>
  <si>
    <t>(D)42566</t>
  </si>
  <si>
    <t>Depósito</t>
  </si>
  <si>
    <t>m²</t>
  </si>
  <si>
    <t>unid</t>
  </si>
  <si>
    <t>1.3</t>
  </si>
  <si>
    <t>(D)42571</t>
  </si>
  <si>
    <t>QUANTITATIVOS</t>
  </si>
  <si>
    <t>Serviço</t>
  </si>
  <si>
    <t>Cálculos</t>
  </si>
  <si>
    <t>1. Serviços Iniciais</t>
  </si>
  <si>
    <t>Definido no memorial descritivo</t>
  </si>
  <si>
    <t xml:space="preserve">Área = </t>
  </si>
  <si>
    <t>Definido como 1 unidade sanitária</t>
  </si>
  <si>
    <t>Definido como 1 unidade</t>
  </si>
  <si>
    <t xml:space="preserve">Placa 1 = </t>
  </si>
  <si>
    <t>Total</t>
  </si>
  <si>
    <t>m³</t>
  </si>
  <si>
    <t>Locação da obra</t>
  </si>
  <si>
    <t>(D)42591</t>
  </si>
  <si>
    <t>m</t>
  </si>
  <si>
    <t>2.</t>
  </si>
  <si>
    <t>2.1</t>
  </si>
  <si>
    <t>2.2</t>
  </si>
  <si>
    <t>2.3</t>
  </si>
  <si>
    <t>C1</t>
  </si>
  <si>
    <t>3.</t>
  </si>
  <si>
    <t>3.1</t>
  </si>
  <si>
    <t>4.</t>
  </si>
  <si>
    <t>4.1</t>
  </si>
  <si>
    <t>Desconto esquadrias</t>
  </si>
  <si>
    <t>5.</t>
  </si>
  <si>
    <t>5.1</t>
  </si>
  <si>
    <t>(D)42741</t>
  </si>
  <si>
    <t>(D)43838</t>
  </si>
  <si>
    <t>6.</t>
  </si>
  <si>
    <t>6.1</t>
  </si>
  <si>
    <t>Pintura</t>
  </si>
  <si>
    <t>Selador acrílico</t>
  </si>
  <si>
    <t>(S)88485</t>
  </si>
  <si>
    <t>(D)47983</t>
  </si>
  <si>
    <t>(D)43118</t>
  </si>
  <si>
    <t>(D)43062</t>
  </si>
  <si>
    <t>(D)43087</t>
  </si>
  <si>
    <t>(D)43212</t>
  </si>
  <si>
    <t>(D)43163</t>
  </si>
  <si>
    <t>TOTAL DO ORÇAMENTO</t>
  </si>
  <si>
    <t xml:space="preserve">QUANTITATIVO E ORÇAMENTO ESTIMATIVO </t>
  </si>
  <si>
    <t>CRONOGRAMA FÍSICO - FINANCEIRO</t>
  </si>
  <si>
    <t>1º Mês</t>
  </si>
  <si>
    <t>2º Mês</t>
  </si>
  <si>
    <t>3º Mês</t>
  </si>
  <si>
    <t>%</t>
  </si>
  <si>
    <t>R$</t>
  </si>
  <si>
    <t>TOTAL - MÊS</t>
  </si>
  <si>
    <t>TOTAL - ACUMULADO</t>
  </si>
  <si>
    <t>2.4</t>
  </si>
  <si>
    <t>Serviços Preliminares</t>
  </si>
  <si>
    <t>Revestimento</t>
  </si>
  <si>
    <t>(D)42758</t>
  </si>
  <si>
    <t>Instalações hidráulicas</t>
  </si>
  <si>
    <t>Instalações elétricas</t>
  </si>
  <si>
    <t>Fundações</t>
  </si>
  <si>
    <t>Colarinho</t>
  </si>
  <si>
    <t>Equivale a área construída = 72,54 m²</t>
  </si>
  <si>
    <t>2. Muro tipo alambrado</t>
  </si>
  <si>
    <t>2.1 Brocas ø20cm</t>
  </si>
  <si>
    <t>Qtde</t>
  </si>
  <si>
    <t>2.2 Mourões retos</t>
  </si>
  <si>
    <t>Quantidade</t>
  </si>
  <si>
    <t>2.3 Mourões curvos</t>
  </si>
  <si>
    <t>Perimetro do muro</t>
  </si>
  <si>
    <t>Seção da viga 10x30</t>
  </si>
  <si>
    <t>Volume total</t>
  </si>
  <si>
    <t>2.5 Pintura</t>
  </si>
  <si>
    <t>2.5.1 Selador acrílico</t>
  </si>
  <si>
    <t>Perímetro</t>
  </si>
  <si>
    <t>x      Prof.</t>
  </si>
  <si>
    <t>2.5.2 Tinta acrílica</t>
  </si>
  <si>
    <t>SubTotal (Perímetro x área)</t>
  </si>
  <si>
    <t xml:space="preserve">Qtde mourões retos </t>
  </si>
  <si>
    <t>Área da viga (h+h+b)</t>
  </si>
  <si>
    <t>SubTotal (Quantidade x área)</t>
  </si>
  <si>
    <t>Total geral</t>
  </si>
  <si>
    <t>Qtde mourões curvos</t>
  </si>
  <si>
    <t>Igual selador acrílico</t>
  </si>
  <si>
    <t>Perímetro x Altura</t>
  </si>
  <si>
    <t>Altura</t>
  </si>
  <si>
    <t>2.6 Alambrado</t>
  </si>
  <si>
    <t>2.7 Arame</t>
  </si>
  <si>
    <t>Área total (Perímetro x Altura)</t>
  </si>
  <si>
    <t>Total (perímetro x fiadas)</t>
  </si>
  <si>
    <t>2.8 Portão de alumínio</t>
  </si>
  <si>
    <t>Comprimetro</t>
  </si>
  <si>
    <t>Área</t>
  </si>
  <si>
    <t>kit</t>
  </si>
  <si>
    <t>2.9 Kit portão eletrônico</t>
  </si>
  <si>
    <t>3. Sanitário externo</t>
  </si>
  <si>
    <t>3.1 Fundação</t>
  </si>
  <si>
    <t>3.1.1 Sapatas</t>
  </si>
  <si>
    <t>Pelo projeto estrutural prancha 04</t>
  </si>
  <si>
    <t xml:space="preserve">Sapatas = </t>
  </si>
  <si>
    <t>3.1.2 Vigas baldrame</t>
  </si>
  <si>
    <t xml:space="preserve">Vigas baldrame = </t>
  </si>
  <si>
    <t>3.2 Impermeabilização</t>
  </si>
  <si>
    <t>3.3 Alvenaria</t>
  </si>
  <si>
    <t>3.4 Laje</t>
  </si>
  <si>
    <t>Área de laje</t>
  </si>
  <si>
    <t>3.5 Cobertura</t>
  </si>
  <si>
    <t>3.6 Calha</t>
  </si>
  <si>
    <t>Perímetro da calha</t>
  </si>
  <si>
    <t>3.7 Rufo</t>
  </si>
  <si>
    <t>3.8 Revestimento</t>
  </si>
  <si>
    <t>3.8.1 Chapisco e reboco</t>
  </si>
  <si>
    <t>3.8.2 Azulejo</t>
  </si>
  <si>
    <t xml:space="preserve">Perímetro </t>
  </si>
  <si>
    <t>3.9 Portas de alumínio veneziana</t>
  </si>
  <si>
    <t>Área de porta</t>
  </si>
  <si>
    <t>3.10 Janelas</t>
  </si>
  <si>
    <t>Área de janela</t>
  </si>
  <si>
    <t>3.11 Pavimentação</t>
  </si>
  <si>
    <t>3.11.1 Contrapiso em concreto magro</t>
  </si>
  <si>
    <t>Área x espessura</t>
  </si>
  <si>
    <t>3.11.2 Piso cerâmico</t>
  </si>
  <si>
    <t>3.12 Instalações hidráulicas</t>
  </si>
  <si>
    <t>3.13 Instalações sanitárias</t>
  </si>
  <si>
    <t>3.14 Instalações elétricas</t>
  </si>
  <si>
    <t>3.15 Pintura</t>
  </si>
  <si>
    <t>3.15.1 Selador acrílico</t>
  </si>
  <si>
    <t>3.15.2 Tinta PVA</t>
  </si>
  <si>
    <t>Alvenaria x 2 + laje</t>
  </si>
  <si>
    <t>Quantidade em projeto</t>
  </si>
  <si>
    <t>4. Muro de contenção</t>
  </si>
  <si>
    <t>4.1 Escavações</t>
  </si>
  <si>
    <t>4.2 Brocas de concreto ø15cm</t>
  </si>
  <si>
    <t xml:space="preserve">Qtde </t>
  </si>
  <si>
    <t>Prof</t>
  </si>
  <si>
    <t>x</t>
  </si>
  <si>
    <t>4.3 Concreto magro</t>
  </si>
  <si>
    <t>Volume</t>
  </si>
  <si>
    <t>4.4 Paredes</t>
  </si>
  <si>
    <t>4.5 Concreto 13,5 Mpa</t>
  </si>
  <si>
    <t>4.6 Reboco</t>
  </si>
  <si>
    <t>4.7 Impermeabilização</t>
  </si>
  <si>
    <t>5. Drenagem pluvial</t>
  </si>
  <si>
    <t>Comprimento</t>
  </si>
  <si>
    <t>Tubo de conc.</t>
  </si>
  <si>
    <t>x circ.</t>
  </si>
  <si>
    <t>5.6 Boca de lobo</t>
  </si>
  <si>
    <t>6. Ecoponto</t>
  </si>
  <si>
    <t>7. Transbordo - Roll on Roll off</t>
  </si>
  <si>
    <t>1.1 Depósito</t>
  </si>
  <si>
    <t>1.2 Sanitário</t>
  </si>
  <si>
    <t>1.3 Instalação provisória de água</t>
  </si>
  <si>
    <t>1.4 Instalação provisória de energia</t>
  </si>
  <si>
    <t>1.5 Placas da obra</t>
  </si>
  <si>
    <t>1.6 Locação da obra</t>
  </si>
  <si>
    <t>2.4 Viga de concreto</t>
  </si>
  <si>
    <t>2.4.1 Viga de concreto muro</t>
  </si>
  <si>
    <t>Perimetro do portão</t>
  </si>
  <si>
    <t>2.4.2 Viga de concreto armado portão</t>
  </si>
  <si>
    <t>Seção da viga 15x40</t>
  </si>
  <si>
    <t>Área do mourão ((hxl)+(bxb))</t>
  </si>
  <si>
    <t>Área do mourão (hxl)</t>
  </si>
  <si>
    <t>Perímetro do muro</t>
  </si>
  <si>
    <t>fiadas</t>
  </si>
  <si>
    <t>* Valores proporcionalmente convertidos.</t>
  </si>
  <si>
    <t>(3,35+3,35+2,15+2,15+2,15)*0,15</t>
  </si>
  <si>
    <t>Torneira de jardim</t>
  </si>
  <si>
    <t>Instalações sanitárias e pluviais</t>
  </si>
  <si>
    <t>Reboco-azulejo</t>
  </si>
  <si>
    <t xml:space="preserve">63,50 m x 0,20 = </t>
  </si>
  <si>
    <t>11,00x0,60x0,80</t>
  </si>
  <si>
    <t>930 blocos</t>
  </si>
  <si>
    <t>0,0084 m³/bloco</t>
  </si>
  <si>
    <t>Idem parede</t>
  </si>
  <si>
    <t>5.1 Regularização</t>
  </si>
  <si>
    <t>5.2 Tubo de concreto ø20 cm</t>
  </si>
  <si>
    <t>5.3 Reaterro</t>
  </si>
  <si>
    <t>5.3.1 Areia</t>
  </si>
  <si>
    <t>5.3.2 Macadame</t>
  </si>
  <si>
    <t>5.4 Manta de bidim</t>
  </si>
  <si>
    <t>30,48 m - 2,00 m</t>
  </si>
  <si>
    <t>74,50 x 0,10x0,60</t>
  </si>
  <si>
    <t>11,00 *x0,60x0,80</t>
  </si>
  <si>
    <t>(D)43631</t>
  </si>
  <si>
    <t>acrescentados pilares c/ broca</t>
  </si>
  <si>
    <t>Lavação e Garagem</t>
  </si>
  <si>
    <t>Preço unit.</t>
  </si>
  <si>
    <t>Custo unit.</t>
  </si>
  <si>
    <t>Total                       (custo + BDI) R$</t>
  </si>
  <si>
    <t>BDI:</t>
  </si>
  <si>
    <t>C2</t>
  </si>
  <si>
    <t>Aço CA-50 8.0mm = 0,395Kg/m</t>
  </si>
  <si>
    <t>C1 = Composição</t>
  </si>
  <si>
    <r>
      <rPr>
        <b/>
        <sz val="10"/>
        <rFont val="Calibri"/>
        <family val="2"/>
      </rPr>
      <t>SAPATA</t>
    </r>
    <r>
      <rPr>
        <sz val="10"/>
        <rFont val="Calibri"/>
        <family val="2"/>
      </rPr>
      <t xml:space="preserve"> DE 1,00X1,00X0,30</t>
    </r>
  </si>
  <si>
    <t>OBS.: Tabela SINAPI (S); Tabela DEINFRA (D)</t>
  </si>
  <si>
    <t>1,00 / 0,15 = 9 unid 1,30m</t>
  </si>
  <si>
    <t>1,00 / 0,15 = 9und 1,30m</t>
  </si>
  <si>
    <r>
      <t xml:space="preserve">9 unid.*1,30m = 11,70m = 11,70*0,395 = 4,62Kg = </t>
    </r>
    <r>
      <rPr>
        <b/>
        <sz val="10"/>
        <rFont val="Calibri"/>
        <family val="2"/>
      </rPr>
      <t>R$ 47,60</t>
    </r>
  </si>
  <si>
    <r>
      <t xml:space="preserve">9 unid.*1,30m = 11,70m = 11,70*0,395 = 4,62Kg = </t>
    </r>
    <r>
      <rPr>
        <b/>
        <sz val="10"/>
        <color indexed="8"/>
        <rFont val="Calibri"/>
        <family val="2"/>
      </rPr>
      <t>R$ 47,60</t>
    </r>
  </si>
  <si>
    <t>Utilizar espaçamento de 15cm e altura da dobra de 15cm</t>
  </si>
  <si>
    <t>(D)42528</t>
  </si>
  <si>
    <t>Demolição de alvenaria (muro)</t>
  </si>
  <si>
    <t>(D)42523</t>
  </si>
  <si>
    <t>Demolição de viga baldrame (muro)</t>
  </si>
  <si>
    <t>C2 = Composição</t>
  </si>
  <si>
    <r>
      <rPr>
        <b/>
        <sz val="10"/>
        <rFont val="Calibri"/>
        <family val="2"/>
      </rPr>
      <t>VIGA BALDRAME</t>
    </r>
    <r>
      <rPr>
        <sz val="10"/>
        <rFont val="Calibri"/>
        <family val="2"/>
      </rPr>
      <t xml:space="preserve"> DE 0,15X0,40X34,10</t>
    </r>
  </si>
  <si>
    <t>AÇO CA-50 10.0mm = ((S)96546) R$ 8,35/Kg</t>
  </si>
  <si>
    <t>AÇO CA-50 8.0mm = ((S)96545) R$ 10,30/Kg</t>
  </si>
  <si>
    <t>AÇO CA-60 5.0mm = ((S)92775) R$ 12,88/Kg</t>
  </si>
  <si>
    <t>Aço CA-60 5.0mm = 0,154Kg/m</t>
  </si>
  <si>
    <t>Aço CA-50 10.0mm = 0,617Kg/m</t>
  </si>
  <si>
    <t>Utilizar espaçamento de 20cm para estribos</t>
  </si>
  <si>
    <t>Barras de 5.0mm = 172 unid. * 0,98m = 168,56m</t>
  </si>
  <si>
    <t>Barras de 8.0mm = 2 unid. * 34,10 = 68,20m</t>
  </si>
  <si>
    <t>Barras de 10.0mm = 2 unid. * 34,10 = 68,20m</t>
  </si>
  <si>
    <r>
      <t xml:space="preserve">Total barras de 5.0mm = 168,56 * 0,154kg/m = 25,96kg = 25,96 * 12,88 = </t>
    </r>
    <r>
      <rPr>
        <b/>
        <sz val="10"/>
        <color indexed="8"/>
        <rFont val="Calibri"/>
        <family val="2"/>
      </rPr>
      <t>R$ 334,36</t>
    </r>
  </si>
  <si>
    <r>
      <t xml:space="preserve">Total barras de 8.0mm = 68,20 * 0,395kg/m = 26,94kg = 26,94 * 10,30 = </t>
    </r>
    <r>
      <rPr>
        <b/>
        <sz val="10"/>
        <color indexed="8"/>
        <rFont val="Calibri"/>
        <family val="2"/>
      </rPr>
      <t>R$ 277,48</t>
    </r>
  </si>
  <si>
    <r>
      <t>Total barras de 10.0mm = 68,20 * 0,617kg/m = 42,08kg = 42,08 * 8,35 =</t>
    </r>
    <r>
      <rPr>
        <b/>
        <sz val="10"/>
        <color indexed="8"/>
        <rFont val="Calibri"/>
        <family val="2"/>
      </rPr>
      <t xml:space="preserve"> R$ 351,37</t>
    </r>
  </si>
  <si>
    <t xml:space="preserve">Sarafo p/ segurar forma = 34,10 / 0,30m = 113,66 * 2 lados = 227,32 m/l * 0,05m = </t>
  </si>
  <si>
    <t>FORMA TABUA = ((S)1358) R$ 25,67/m²</t>
  </si>
  <si>
    <r>
      <t xml:space="preserve">Forma = 1,00+1,00+1,00+1,00 = 4,00m/l * 0,30 = 1,20m² * R$25,67 = </t>
    </r>
    <r>
      <rPr>
        <b/>
        <sz val="10"/>
        <color indexed="8"/>
        <rFont val="Calibri"/>
        <family val="2"/>
      </rPr>
      <t>R$ 30,80</t>
    </r>
  </si>
  <si>
    <t>Forma = 0,40 + 0,40 = 0,80m/l * 34,10m = 27,28m² * 25,67 = R$700,28</t>
  </si>
  <si>
    <r>
      <t>11,37m² * 25,67 =</t>
    </r>
    <r>
      <rPr>
        <b/>
        <sz val="10"/>
        <color indexed="8"/>
        <rFont val="Calibri"/>
        <family val="2"/>
      </rPr>
      <t xml:space="preserve"> R$291,87</t>
    </r>
  </si>
  <si>
    <t>C3</t>
  </si>
  <si>
    <t>C3 = Composição</t>
  </si>
  <si>
    <t>C5</t>
  </si>
  <si>
    <t>(D)43940</t>
  </si>
  <si>
    <r>
      <rPr>
        <b/>
        <sz val="10"/>
        <rFont val="Calibri"/>
        <family val="2"/>
      </rPr>
      <t>COLARINHO</t>
    </r>
    <r>
      <rPr>
        <sz val="10"/>
        <rFont val="Calibri"/>
        <family val="2"/>
      </rPr>
      <t xml:space="preserve"> DE 0,15X0,25X0,80</t>
    </r>
  </si>
  <si>
    <t>Utilizar espaçamento de 15cm para estribos</t>
  </si>
  <si>
    <t>Barras de 5.0mm = 6 unid. * 0,68m = 4,08m</t>
  </si>
  <si>
    <t>Barras de 10.0mm = 4 unid. * 2,30m = 9,20m</t>
  </si>
  <si>
    <r>
      <t xml:space="preserve">Total barras de 5.0mm = 4,08 * 0,154kg/m = 0,63kg = 0,63 * 12,88 = </t>
    </r>
    <r>
      <rPr>
        <b/>
        <sz val="10"/>
        <color indexed="8"/>
        <rFont val="Calibri"/>
        <family val="2"/>
      </rPr>
      <t>R$ 8,11</t>
    </r>
  </si>
  <si>
    <r>
      <t>Total barras de 10.0mm = 9,20 * 0,617kg/m = 5,68kg = 5,68 * 8,35 =</t>
    </r>
    <r>
      <rPr>
        <b/>
        <sz val="10"/>
        <color indexed="8"/>
        <rFont val="Calibri"/>
        <family val="2"/>
      </rPr>
      <t xml:space="preserve"> R$ 47,43</t>
    </r>
  </si>
  <si>
    <t>Forma = 0,25 + 0,25 + 0,15 + 0,15 = 0,80m/l * 0,80m = 0,64m² * 25,67 = R$16,43</t>
  </si>
  <si>
    <t xml:space="preserve">Sarafo p/ segurar forma = 0,80 / 0,25m = 3,2 * 2 lados = 6,4 m/l * 0,05m = </t>
  </si>
  <si>
    <r>
      <t>0,32m² * 25,67 =</t>
    </r>
    <r>
      <rPr>
        <b/>
        <sz val="10"/>
        <color indexed="8"/>
        <rFont val="Calibri"/>
        <family val="2"/>
      </rPr>
      <t xml:space="preserve"> R$8,21</t>
    </r>
  </si>
  <si>
    <t>C4</t>
  </si>
  <si>
    <t>C5 = Composição</t>
  </si>
  <si>
    <r>
      <rPr>
        <b/>
        <sz val="10"/>
        <rFont val="Calibri"/>
        <family val="2"/>
      </rPr>
      <t>PILAR</t>
    </r>
    <r>
      <rPr>
        <sz val="10"/>
        <rFont val="Calibri"/>
        <family val="2"/>
      </rPr>
      <t xml:space="preserve"> DE 0,15X0,25X4,30</t>
    </r>
  </si>
  <si>
    <t>Barras de 5.0mm = 29 unid. * 0,68m = 19,72m</t>
  </si>
  <si>
    <t>Barras de 10.0mm = 4 unid. * 4,30m = 17,20m</t>
  </si>
  <si>
    <r>
      <t xml:space="preserve">Total barras de 5.0mm = 19,72 * 0,154kg/m = 3,04kg = 3,04 * 12,88 = </t>
    </r>
    <r>
      <rPr>
        <b/>
        <sz val="10"/>
        <color indexed="8"/>
        <rFont val="Calibri"/>
        <family val="2"/>
      </rPr>
      <t>R$ 39,15</t>
    </r>
  </si>
  <si>
    <r>
      <t>Total barras de 10.0mm = 17,20 * 0,617kg/m = 10,61kg = 10,61 * 8,35 =</t>
    </r>
    <r>
      <rPr>
        <b/>
        <sz val="10"/>
        <color indexed="8"/>
        <rFont val="Calibri"/>
        <family val="2"/>
      </rPr>
      <t xml:space="preserve"> R$ 88,59</t>
    </r>
  </si>
  <si>
    <t>Forma = 0,25 + 0,25 + 0,15 + 0,15 = 0,80m/l * 4,30m = 3,44m² * 25,67 = R$88,30</t>
  </si>
  <si>
    <t xml:space="preserve">Sarafo p/ segurar forma = 4,30 / 0,30m = 14,33 * 2 lados = 28,66 m/l * 0,05m = </t>
  </si>
  <si>
    <r>
      <t>1,43m² * 25,67 =</t>
    </r>
    <r>
      <rPr>
        <b/>
        <sz val="10"/>
        <color indexed="8"/>
        <rFont val="Calibri"/>
        <family val="2"/>
      </rPr>
      <t xml:space="preserve"> R$36,71</t>
    </r>
  </si>
  <si>
    <t>Calha em alumínio</t>
  </si>
  <si>
    <t>Rufo em alumínio</t>
  </si>
  <si>
    <t>Chapisco e Reboco</t>
  </si>
  <si>
    <r>
      <t xml:space="preserve">Tubo PVC </t>
    </r>
    <r>
      <rPr>
        <sz val="11"/>
        <color indexed="8"/>
        <rFont val="Calibri"/>
        <family val="2"/>
      </rPr>
      <t>Ø25mm</t>
    </r>
  </si>
  <si>
    <r>
      <t xml:space="preserve">Joelho PVC </t>
    </r>
    <r>
      <rPr>
        <sz val="11"/>
        <color indexed="8"/>
        <rFont val="Calibri"/>
        <family val="2"/>
      </rPr>
      <t>Ø25mm</t>
    </r>
  </si>
  <si>
    <t>(S)86916</t>
  </si>
  <si>
    <r>
      <t xml:space="preserve">Tubo PVC </t>
    </r>
    <r>
      <rPr>
        <sz val="11"/>
        <color indexed="8"/>
        <rFont val="Calibri"/>
        <family val="2"/>
      </rPr>
      <t>Ø100mm</t>
    </r>
  </si>
  <si>
    <r>
      <t xml:space="preserve">Joelho PVC </t>
    </r>
    <r>
      <rPr>
        <sz val="11"/>
        <color indexed="8"/>
        <rFont val="Calibri"/>
        <family val="2"/>
      </rPr>
      <t>Ø100mm</t>
    </r>
  </si>
  <si>
    <r>
      <t xml:space="preserve">Tê PVC </t>
    </r>
    <r>
      <rPr>
        <sz val="11"/>
        <color indexed="8"/>
        <rFont val="Calibri"/>
        <family val="2"/>
      </rPr>
      <t>Ø25mm</t>
    </r>
  </si>
  <si>
    <t>Elétroduto corrugado 3/4"</t>
  </si>
  <si>
    <t>unid.</t>
  </si>
  <si>
    <t>Interruptor duas teclas + tomada</t>
  </si>
  <si>
    <t>Tomada dupla</t>
  </si>
  <si>
    <t>(D)43424</t>
  </si>
  <si>
    <t>Tomada simples</t>
  </si>
  <si>
    <t>(D)43425</t>
  </si>
  <si>
    <t>Luminária tipo spot</t>
  </si>
  <si>
    <t>(D)40135</t>
  </si>
  <si>
    <t xml:space="preserve">Pintura acrílica </t>
  </si>
  <si>
    <t>Caixa separadora de água e óleo</t>
  </si>
  <si>
    <t>C4 = Composição</t>
  </si>
  <si>
    <t>Canaleta</t>
  </si>
  <si>
    <t>CONCRETO = ((S)94969) R$ 268,30/m³</t>
  </si>
  <si>
    <t>GRELHA = ((D)40125) R$ 102,07/m</t>
  </si>
  <si>
    <t>Grelha = 5,00m * 102,07 = R$510,35</t>
  </si>
  <si>
    <r>
      <rPr>
        <b/>
        <sz val="10"/>
        <rFont val="Calibri"/>
        <family val="2"/>
      </rPr>
      <t>CANALETA</t>
    </r>
    <r>
      <rPr>
        <sz val="10"/>
        <rFont val="Calibri"/>
        <family val="2"/>
      </rPr>
      <t xml:space="preserve"> DE 0,40 X 0,27 X 5,10</t>
    </r>
  </si>
  <si>
    <t>Concreto = 0,056 * 5,10 = 0,29m³ * 268,30 = R$77,81</t>
  </si>
  <si>
    <t>Forma = 0,80m/l * 5,1m = 4,08m² * 25,67 = R$104,73</t>
  </si>
  <si>
    <t>Total = R$77,81 + R$104,73 + R$510,35 = R$692,89 ou R$135,86m</t>
  </si>
  <si>
    <t>C6</t>
  </si>
  <si>
    <t>Caixa de areia</t>
  </si>
  <si>
    <t>C6 = Composição</t>
  </si>
  <si>
    <r>
      <rPr>
        <b/>
        <sz val="10"/>
        <rFont val="Calibri"/>
        <family val="2"/>
      </rPr>
      <t>CAIXA DE AREIA</t>
    </r>
    <r>
      <rPr>
        <sz val="10"/>
        <rFont val="Calibri"/>
        <family val="2"/>
      </rPr>
      <t xml:space="preserve"> DE 0,40 X 0,45 X 1,09</t>
    </r>
  </si>
  <si>
    <t>Concreto = 0,081 * 1,09 = 0,09m³ * 268,30 = R$24,15</t>
  </si>
  <si>
    <t>Forma = 1,16m/l * 1,09m = 1,26m² * 25,67 = R$32,34</t>
  </si>
  <si>
    <t>Grelha = 1,00m * 102,07 = R$102,07</t>
  </si>
  <si>
    <t>Total = R$24,15 + R$32,34 + R$102,07 = R$158,56 ou R$145,47m</t>
  </si>
  <si>
    <t>(D)43239</t>
  </si>
  <si>
    <t>Lastro de brita (e=5cm)</t>
  </si>
  <si>
    <t>Movimento manual de terra</t>
  </si>
  <si>
    <t>(D)42590</t>
  </si>
  <si>
    <t>(D)43234</t>
  </si>
  <si>
    <t>C7</t>
  </si>
  <si>
    <t>Retirada de paralelepipedo e paver</t>
  </si>
  <si>
    <t>Recolocação de paralelepipedo e paver</t>
  </si>
  <si>
    <t>C8</t>
  </si>
  <si>
    <t>C8 = Composição</t>
  </si>
  <si>
    <t>RECOLOCAÇÃO DE PARALELEPIPEDO E PAVER</t>
  </si>
  <si>
    <t>Equipamento = R$0,23</t>
  </si>
  <si>
    <t>Material = R$40,83</t>
  </si>
  <si>
    <t>Mão de obra = R$13,40</t>
  </si>
  <si>
    <t>Total = R$54,46m²</t>
  </si>
  <si>
    <t>Total = R$13,63m²</t>
  </si>
  <si>
    <t>(S)1358</t>
  </si>
  <si>
    <t>Forma de madeira</t>
  </si>
  <si>
    <t>kg</t>
  </si>
  <si>
    <t>(S)92792</t>
  </si>
  <si>
    <r>
      <t xml:space="preserve">Corte e dobra de aço CA-50, </t>
    </r>
    <r>
      <rPr>
        <sz val="11"/>
        <color indexed="8"/>
        <rFont val="Calibri"/>
        <family val="2"/>
      </rPr>
      <t>Ø6,3mm, utilizado em estrutura diversas</t>
    </r>
  </si>
  <si>
    <r>
      <t xml:space="preserve">Corte e dobra de aço CA-50, </t>
    </r>
    <r>
      <rPr>
        <sz val="11"/>
        <color indexed="8"/>
        <rFont val="Calibri"/>
        <family val="2"/>
      </rPr>
      <t>Ø8,0mm, utilizado em estrutura diversas</t>
    </r>
  </si>
  <si>
    <t>(S)92793</t>
  </si>
  <si>
    <t>(S)92720</t>
  </si>
  <si>
    <t>Concreto usinado bobeavel, fck=25Mpa.</t>
  </si>
  <si>
    <t>Lixeira</t>
  </si>
  <si>
    <t>Guarita</t>
  </si>
  <si>
    <t>Limpeza de obra</t>
  </si>
  <si>
    <t>(D)42805</t>
  </si>
  <si>
    <t>Impermeabilização de baldrames</t>
  </si>
  <si>
    <t>(D)42759</t>
  </si>
  <si>
    <t>(D)42813</t>
  </si>
  <si>
    <t>Piso cerâmico aplicado com argamassa colante</t>
  </si>
  <si>
    <t>Impermeabilização da laje</t>
  </si>
  <si>
    <t>(D)42698</t>
  </si>
  <si>
    <t>Porta de alumínio veneziana completa</t>
  </si>
  <si>
    <t>Chapisco Grosso</t>
  </si>
  <si>
    <t>(D)43268</t>
  </si>
  <si>
    <t>Contrapiso e=6cm</t>
  </si>
  <si>
    <t>(D)42644</t>
  </si>
  <si>
    <t>Chapisco e reboco</t>
  </si>
  <si>
    <t>Piso cerâmico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</si>
  <si>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</si>
  <si>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</si>
  <si>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</si>
  <si>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</si>
  <si>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</si>
  <si>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</si>
  <si>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</si>
  <si>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</si>
  <si>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</si>
  <si>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</si>
  <si>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(S)96544</t>
  </si>
  <si>
    <t>(S)96545</t>
  </si>
  <si>
    <t>(S)96546</t>
  </si>
  <si>
    <t>(S)96543</t>
  </si>
  <si>
    <r>
      <t xml:space="preserve">Armação de sapata e viga baldrame utilizando aço CA-60, </t>
    </r>
    <r>
      <rPr>
        <sz val="11"/>
        <color indexed="8"/>
        <rFont val="Calibri"/>
        <family val="2"/>
      </rPr>
      <t>Ø5,0mm, utilizado em estrutura diversas</t>
    </r>
  </si>
  <si>
    <r>
      <t xml:space="preserve">Armação de sapata e viga baldrame utilizando aço CA-50, </t>
    </r>
    <r>
      <rPr>
        <sz val="11"/>
        <color indexed="8"/>
        <rFont val="Calibri"/>
        <family val="2"/>
      </rPr>
      <t>Ø6,3mm, utilizado em estrutura diversas</t>
    </r>
  </si>
  <si>
    <r>
      <t xml:space="preserve">Armação de sapata e viga baldrame utilizando aço CA-50, </t>
    </r>
    <r>
      <rPr>
        <sz val="11"/>
        <color indexed="8"/>
        <rFont val="Calibri"/>
        <family val="2"/>
      </rPr>
      <t>Ø8,0mm, utilizado em estrutura diversas</t>
    </r>
  </si>
  <si>
    <r>
      <t xml:space="preserve">Armação de sapata e viga baldrame utilizando aço CA-50, </t>
    </r>
    <r>
      <rPr>
        <sz val="11"/>
        <color indexed="8"/>
        <rFont val="Calibri"/>
        <family val="2"/>
      </rPr>
      <t>Ø10,0mm, utilizado em estrutura diversas</t>
    </r>
  </si>
  <si>
    <t>Concreto fck=25Mpa.</t>
  </si>
  <si>
    <t>(S)94971</t>
  </si>
  <si>
    <t>(D)42640</t>
  </si>
  <si>
    <t>Contrapiso armado 20Mpa (e=5cm)</t>
  </si>
  <si>
    <t>(S)89283</t>
  </si>
  <si>
    <t>(S)87479</t>
  </si>
  <si>
    <t>Alvenaria de vedação e argamassa de assentamento</t>
  </si>
  <si>
    <t>Alvenaria de vedação e argamassa de assentamento (e=15cm)</t>
  </si>
  <si>
    <t>Alvenaria de vedação e argamassa de assentamento (e=20cm)</t>
  </si>
  <si>
    <t>(S)87482</t>
  </si>
  <si>
    <t>Alvenaria estrutural e argamassa de assentamento</t>
  </si>
  <si>
    <t>Cinta de amarração de alvenaria moldada in loco em concreto Fck=25Mpa (0,15x0,30)</t>
  </si>
  <si>
    <t>(S)93204</t>
  </si>
  <si>
    <t>Contraverga moldada in loco em concreto</t>
  </si>
  <si>
    <t>Verga moldada in loco em concreto pra janelas</t>
  </si>
  <si>
    <t>Verga moldada in loco em concreto pra portas</t>
  </si>
  <si>
    <t>(S)93197</t>
  </si>
  <si>
    <t>(S)93187</t>
  </si>
  <si>
    <t>(S)93189</t>
  </si>
  <si>
    <t>Peitoril de Granito 17 cm</t>
  </si>
  <si>
    <t>(D)43903</t>
  </si>
  <si>
    <t>(D)43905</t>
  </si>
  <si>
    <t>Laje pré-moldada p/ forro com concreto fck= 20Mpa</t>
  </si>
  <si>
    <t>(S)74202</t>
  </si>
  <si>
    <t>Trama de madeira para telha ondulada de fibrocimento</t>
  </si>
  <si>
    <t>(S)92543</t>
  </si>
  <si>
    <t>(S)94210</t>
  </si>
  <si>
    <t>Telhamento com telha ondulada de fibrocimento e=6mm</t>
  </si>
  <si>
    <t>Calçada de concreto desempenado com 6cm</t>
  </si>
  <si>
    <t>(D)43799</t>
  </si>
  <si>
    <t>Vidro temperado incolor fixo, esp. 8mm</t>
  </si>
  <si>
    <t>(S)72119</t>
  </si>
  <si>
    <t>Janela de alumínio de correr, 2 folhas, completa</t>
  </si>
  <si>
    <t>(S)94582</t>
  </si>
  <si>
    <t>Janela de alumínio maxim-ar completa</t>
  </si>
  <si>
    <t>(S)94575</t>
  </si>
  <si>
    <t>Porta de madeira 70x210cm</t>
  </si>
  <si>
    <t>Porta de madeira 80x210cm</t>
  </si>
  <si>
    <t>(S)91010</t>
  </si>
  <si>
    <t>(S)91011</t>
  </si>
  <si>
    <t>Quadro de distribuição, com barramento, para 5 disjuntores DIN</t>
  </si>
  <si>
    <t>Haste copperweld 5/8 x 3m com conector</t>
  </si>
  <si>
    <t>Disjuntor monopolar tipo DIN, corrente nominal de 5A</t>
  </si>
  <si>
    <t>(S)39804</t>
  </si>
  <si>
    <t>(S)96985</t>
  </si>
  <si>
    <t>(S)93653</t>
  </si>
  <si>
    <t>Fio 2,5mm²</t>
  </si>
  <si>
    <t>(D)43353</t>
  </si>
  <si>
    <t>Disjuntor monopolar tipo DIN, corrente nominal de 10A</t>
  </si>
  <si>
    <t>(S)91936</t>
  </si>
  <si>
    <t>Caixa octogonal p/ luz instalada na laje</t>
  </si>
  <si>
    <t>Interruptor + tomada</t>
  </si>
  <si>
    <t>(D)43422</t>
  </si>
  <si>
    <t>Tomada de embutir dupla</t>
  </si>
  <si>
    <t>Tomada de embutir simples</t>
  </si>
  <si>
    <t>Tomada p/ telefone e rede</t>
  </si>
  <si>
    <t>(D)43638</t>
  </si>
  <si>
    <t>Lâmpada de LED 10w branca</t>
  </si>
  <si>
    <t>(S)38194</t>
  </si>
  <si>
    <t>Ponto de consumo terminal de água fria (subramal) com tubulação de PVC, DN 25mm, instalado em ramal de água, inclusos rasgos e chumbamento em alvenaria</t>
  </si>
  <si>
    <t>(S)89957</t>
  </si>
  <si>
    <t>Registro gaveta 1/2" c/ canopla acab. cromado simples</t>
  </si>
  <si>
    <t>(S)89986</t>
  </si>
  <si>
    <t>(S)86906</t>
  </si>
  <si>
    <t xml:space="preserve">Torneira cromada de mesa, 1/2", p/ lavatório </t>
  </si>
  <si>
    <t>Ponto sanitário</t>
  </si>
  <si>
    <t>(D)43189</t>
  </si>
  <si>
    <t>Ralo seco PVC 100x40mm</t>
  </si>
  <si>
    <t>(D)43190</t>
  </si>
  <si>
    <t>(D)43156</t>
  </si>
  <si>
    <r>
      <t xml:space="preserve">Joelho 45° PVC </t>
    </r>
    <r>
      <rPr>
        <sz val="11"/>
        <color indexed="8"/>
        <rFont val="Calibri"/>
        <family val="2"/>
      </rPr>
      <t>Ø100mm</t>
    </r>
  </si>
  <si>
    <t>(D)43210</t>
  </si>
  <si>
    <r>
      <t xml:space="preserve">Tubo PVC </t>
    </r>
    <r>
      <rPr>
        <sz val="11"/>
        <color indexed="8"/>
        <rFont val="Calibri"/>
        <family val="2"/>
      </rPr>
      <t>Ø50mm</t>
    </r>
  </si>
  <si>
    <r>
      <t xml:space="preserve">Tubo PVC </t>
    </r>
    <r>
      <rPr>
        <sz val="11"/>
        <color indexed="8"/>
        <rFont val="Calibri"/>
        <family val="2"/>
      </rPr>
      <t>Ø40mm</t>
    </r>
  </si>
  <si>
    <t>(D)43215</t>
  </si>
  <si>
    <t>(D)43065</t>
  </si>
  <si>
    <r>
      <t xml:space="preserve">Joelho 90° PVC </t>
    </r>
    <r>
      <rPr>
        <sz val="11"/>
        <color indexed="8"/>
        <rFont val="Calibri"/>
        <family val="2"/>
      </rPr>
      <t>Ø40mm</t>
    </r>
  </si>
  <si>
    <r>
      <t xml:space="preserve">Joelho 90° PVC </t>
    </r>
    <r>
      <rPr>
        <sz val="11"/>
        <color indexed="8"/>
        <rFont val="Calibri"/>
        <family val="2"/>
      </rPr>
      <t>Ø50mm</t>
    </r>
  </si>
  <si>
    <r>
      <t xml:space="preserve">Tubo PVC </t>
    </r>
    <r>
      <rPr>
        <sz val="11"/>
        <color indexed="8"/>
        <rFont val="Calibri"/>
        <family val="2"/>
      </rPr>
      <t>Ø75mm</t>
    </r>
  </si>
  <si>
    <r>
      <t xml:space="preserve">Joelho 90° PVC </t>
    </r>
    <r>
      <rPr>
        <sz val="11"/>
        <color indexed="8"/>
        <rFont val="Calibri"/>
        <family val="2"/>
      </rPr>
      <t>Ø75mm</t>
    </r>
  </si>
  <si>
    <t>(D)43165</t>
  </si>
  <si>
    <t>(D)43164</t>
  </si>
  <si>
    <t>(D)43211</t>
  </si>
  <si>
    <t>Selador acrílico em paredes</t>
  </si>
  <si>
    <t>Selador acrílico em teto</t>
  </si>
  <si>
    <t>(S)88484</t>
  </si>
  <si>
    <t>(S)88489</t>
  </si>
  <si>
    <t>Pintura acrílica em paredes</t>
  </si>
  <si>
    <t>Pintura acrílica em teto</t>
  </si>
  <si>
    <t>(S)88488</t>
  </si>
  <si>
    <t>(S)9537</t>
  </si>
  <si>
    <t>Limpeza final de obra</t>
  </si>
  <si>
    <t>(S)4006</t>
  </si>
  <si>
    <t>Contrapiso armado 20Mpa (e=7cm)</t>
  </si>
  <si>
    <t>(D)43354</t>
  </si>
  <si>
    <t>Fio 4,0mm²</t>
  </si>
  <si>
    <t>(D)43465</t>
  </si>
  <si>
    <t>Eletroduto PVC rígido 3/4"</t>
  </si>
  <si>
    <t>(S)92610</t>
  </si>
  <si>
    <t>(S)94213</t>
  </si>
  <si>
    <t>Telhamento com telha de aço, incluso içamento</t>
  </si>
  <si>
    <t>((S)92396 - analítico) R$54,46m²</t>
  </si>
  <si>
    <t>Execução de passeio intertravado</t>
  </si>
  <si>
    <t>TOTAL DA ETAPA</t>
  </si>
  <si>
    <t>C7 = Composição</t>
  </si>
  <si>
    <t>CAIXA SEPARADORA DE ÁGUA E ÓLEO</t>
  </si>
  <si>
    <t>Laje maciça 15Mpa (e=8cm)</t>
  </si>
  <si>
    <t>Laje maciça 15Mpa (e=5cm) Tampa da bacia de contenção</t>
  </si>
  <si>
    <t>1.2</t>
  </si>
  <si>
    <t>Placa de obra</t>
  </si>
  <si>
    <t>Demolições</t>
  </si>
  <si>
    <t>3.7</t>
  </si>
  <si>
    <t>3.2</t>
  </si>
  <si>
    <t>3.3</t>
  </si>
  <si>
    <t>3.4</t>
  </si>
  <si>
    <t>3.5</t>
  </si>
  <si>
    <t>3.6</t>
  </si>
  <si>
    <t>3.8</t>
  </si>
  <si>
    <t>3.9</t>
  </si>
  <si>
    <t>3.10</t>
  </si>
  <si>
    <t>3.10.1</t>
  </si>
  <si>
    <t>3.10.2</t>
  </si>
  <si>
    <t>3.11</t>
  </si>
  <si>
    <t>4.1.1</t>
  </si>
  <si>
    <t>4.1.2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</si>
  <si>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</si>
  <si>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</si>
  <si>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</si>
  <si>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</si>
  <si>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</si>
  <si>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</si>
  <si>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</si>
  <si>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</si>
  <si>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</si>
  <si>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4.11.1</t>
  </si>
  <si>
    <t>4.11.2</t>
  </si>
  <si>
    <t>4.12</t>
  </si>
  <si>
    <t>4.12.1</t>
  </si>
  <si>
    <t>4.12.2</t>
  </si>
  <si>
    <t>4.13</t>
  </si>
  <si>
    <t>4.13.1</t>
  </si>
  <si>
    <t>4.13.2</t>
  </si>
  <si>
    <t>4.14</t>
  </si>
  <si>
    <t>4.14.1</t>
  </si>
  <si>
    <t>4.14.2</t>
  </si>
  <si>
    <t>4.15</t>
  </si>
  <si>
    <t>4.16</t>
  </si>
  <si>
    <t>5.2</t>
  </si>
  <si>
    <t>5.5</t>
  </si>
  <si>
    <t>5.4</t>
  </si>
  <si>
    <t>5.9</t>
  </si>
  <si>
    <t>5.3</t>
  </si>
  <si>
    <t>5.6</t>
  </si>
  <si>
    <t>5.7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</si>
  <si>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</si>
  <si>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</si>
  <si>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</si>
  <si>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</si>
  <si>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</si>
  <si>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</si>
  <si>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</si>
  <si>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</si>
  <si>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</si>
  <si>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</si>
  <si>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</si>
  <si>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</si>
  <si>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</si>
  <si>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Sarrafo para formas</t>
  </si>
  <si>
    <t>2.4.1</t>
  </si>
  <si>
    <t>2.4.2</t>
  </si>
  <si>
    <t>2.4.3</t>
  </si>
  <si>
    <t>2.4.4</t>
  </si>
  <si>
    <t>2.4.5</t>
  </si>
  <si>
    <t>2.5</t>
  </si>
  <si>
    <t>2.6</t>
  </si>
  <si>
    <t>2.7</t>
  </si>
  <si>
    <t>2.8</t>
  </si>
  <si>
    <t>2.8.1</t>
  </si>
  <si>
    <t>2.8.2</t>
  </si>
  <si>
    <t>CONCRETO = ((S)94971) R$ 304,89/m³</t>
  </si>
  <si>
    <t>Concreto = 0,15 * 0,40 * 34,10 = 2,05m³ * 304,89 = R$625,02</t>
  </si>
  <si>
    <t>Total = R$334,36 + R$277,48 + R$351,37 + R$625,02 + R$700,28 + R$291,87 =</t>
  </si>
  <si>
    <t>R$2.580,38 ou R$1.258,72m³</t>
  </si>
  <si>
    <t>CONCRETO = ((S)94971) - R$ 304,89/m³</t>
  </si>
  <si>
    <r>
      <t xml:space="preserve">Concreto = 1,00*1,00*0,30 = 0,3m³ = </t>
    </r>
    <r>
      <rPr>
        <b/>
        <sz val="10"/>
        <color indexed="8"/>
        <rFont val="Calibri"/>
        <family val="2"/>
      </rPr>
      <t>R$ 91,47</t>
    </r>
  </si>
  <si>
    <r>
      <t xml:space="preserve">R$ 47,60 + R$ 47,60 + R$ 91,47 + R$ 30,80 = R$ 217,47/unid ou </t>
    </r>
    <r>
      <rPr>
        <b/>
        <sz val="10"/>
        <color indexed="8"/>
        <rFont val="Calibri"/>
        <family val="2"/>
      </rPr>
      <t>R$ 724,90/m³</t>
    </r>
  </si>
  <si>
    <t>Sapata em concreto armado fck= 25Mpa (1,00x1,00x0,30)</t>
  </si>
  <si>
    <t>Concreto = 0,15 * 0,25 * 0,80 = 0,03m³ * 304,89 = R$9,15</t>
  </si>
  <si>
    <t>Total = R$8,11 +R$47,43 + R$9,15 + R$16,43 + R$8,21 = R$89,33 ou R$2.977,66</t>
  </si>
  <si>
    <t>Concreto = 0,15 * 0,25 * 4,30 = 0,16m³ * 304,89 = R$48,78</t>
  </si>
  <si>
    <t>Total = R$39,15 +R$88,59 + R$48,78 +R$88,30 + R$36,71 = R$301,53 ou R$1.884,56</t>
  </si>
  <si>
    <t>Pilares em concreto armado fck= 25Mpa (0,15x0,25x4,30)</t>
  </si>
  <si>
    <t>Depósito de materiais e muros</t>
  </si>
  <si>
    <t>Vigas baldrame fck=25 Mpa</t>
  </si>
  <si>
    <t>Vigas baldrame fck=25Mpa</t>
  </si>
  <si>
    <t>Muro de concreto armado</t>
  </si>
  <si>
    <t>Lastro de concreto (e=5cm)</t>
  </si>
  <si>
    <t>Bacia de Contenção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</si>
  <si>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</si>
  <si>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</si>
  <si>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</si>
  <si>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</si>
  <si>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</si>
  <si>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</si>
  <si>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</si>
  <si>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</si>
  <si>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</si>
  <si>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</si>
  <si>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Lastro de concreto (e=3cm)</t>
  </si>
  <si>
    <t>Cobertura</t>
  </si>
  <si>
    <t>5.15.1</t>
  </si>
  <si>
    <t>5.15.2</t>
  </si>
  <si>
    <t>5.15.3</t>
  </si>
  <si>
    <t>5.15.4</t>
  </si>
  <si>
    <t>Esquadrias</t>
  </si>
  <si>
    <t>5.16.1</t>
  </si>
  <si>
    <t>5.16.2</t>
  </si>
  <si>
    <t>5.16.3</t>
  </si>
  <si>
    <t>5.16.4</t>
  </si>
  <si>
    <t>5.16.5</t>
  </si>
  <si>
    <t>5.17.1</t>
  </si>
  <si>
    <t>5.17.2</t>
  </si>
  <si>
    <t>5.17.3</t>
  </si>
  <si>
    <t>5.17.4</t>
  </si>
  <si>
    <t>5.17.5</t>
  </si>
  <si>
    <t>5.17.6</t>
  </si>
  <si>
    <t>5.17.7</t>
  </si>
  <si>
    <t>5.17.8</t>
  </si>
  <si>
    <t>5.17.9</t>
  </si>
  <si>
    <t>5.17.10</t>
  </si>
  <si>
    <t>5.17.11</t>
  </si>
  <si>
    <t>5.17.12</t>
  </si>
  <si>
    <t>5.17.13</t>
  </si>
  <si>
    <t>5.17.14</t>
  </si>
  <si>
    <t>5.18.1</t>
  </si>
  <si>
    <t>5.18.2</t>
  </si>
  <si>
    <t>5.18.3</t>
  </si>
  <si>
    <t>5.18.4</t>
  </si>
  <si>
    <t>5.18.5</t>
  </si>
  <si>
    <t>5.18.6</t>
  </si>
  <si>
    <t>5.18.7</t>
  </si>
  <si>
    <t>5.19.1</t>
  </si>
  <si>
    <t>5.19.2</t>
  </si>
  <si>
    <t>5.19.3</t>
  </si>
  <si>
    <t>5.19.4</t>
  </si>
  <si>
    <t>5.19.5</t>
  </si>
  <si>
    <t>5.19.6</t>
  </si>
  <si>
    <t>5.19.7</t>
  </si>
  <si>
    <t>5.19.8</t>
  </si>
  <si>
    <t>5.19.9</t>
  </si>
  <si>
    <t>5.19.10</t>
  </si>
  <si>
    <t>5.20.1</t>
  </si>
  <si>
    <t>5.20.2</t>
  </si>
  <si>
    <t>5.20.3</t>
  </si>
  <si>
    <t>5.20.4</t>
  </si>
  <si>
    <t>(D)42784</t>
  </si>
  <si>
    <t>Pintura esmalte sintético brilhante pra madeira + fundo</t>
  </si>
  <si>
    <t>5.20.5</t>
  </si>
  <si>
    <t>* Tampo de Granito 40cm com acabamento</t>
  </si>
  <si>
    <t>4º Mês</t>
  </si>
  <si>
    <t>Item</t>
  </si>
  <si>
    <t>Etapa</t>
  </si>
  <si>
    <t>Valor Total</t>
  </si>
  <si>
    <t>C9</t>
  </si>
  <si>
    <t>Cancela para garagem</t>
  </si>
  <si>
    <t>C9 = Composição</t>
  </si>
  <si>
    <t>Orçamento CloudPark = R$4.534,00</t>
  </si>
  <si>
    <t>Orçamento Khronos = R$5.495,00</t>
  </si>
  <si>
    <t>Média de mercado</t>
  </si>
  <si>
    <t>Valor adotado = R$5.014,50</t>
  </si>
  <si>
    <t>BDI ADOTADO = 23,40%</t>
  </si>
  <si>
    <t>CANCELA PARA GARAGEM</t>
  </si>
  <si>
    <t>Orçamento Terra Potável = R$2.500,00</t>
  </si>
  <si>
    <t>Orçamento BAKOF = R$1.900,00</t>
  </si>
  <si>
    <t>Valor adotado = R$2.200,00</t>
  </si>
  <si>
    <t>Lâmpada de luz 160w</t>
  </si>
  <si>
    <t>(S)3755</t>
  </si>
  <si>
    <t>DATA : Novembro de 2018</t>
  </si>
  <si>
    <t>Jeimes Jonahtan Gutjahr</t>
  </si>
  <si>
    <t>Engenheiro Civil</t>
  </si>
  <si>
    <t>CREA/SC 133221-3</t>
  </si>
  <si>
    <t>AMPLIAÇÃO DAS INSTALAÇÕES DO PÁTIO DO SAMAE</t>
  </si>
  <si>
    <t>SAMAE - Timbó / SC</t>
  </si>
  <si>
    <t>Área a construir: 141,92m²</t>
  </si>
  <si>
    <t>Tesouras em aço para telha metálica, incluso içamento e terça de aço</t>
  </si>
  <si>
    <t>4.2.10</t>
  </si>
  <si>
    <t>Pilares em concreto armado fck= 25Mpa (0,15x0,25x1,50)</t>
  </si>
  <si>
    <t>4.12.3</t>
  </si>
  <si>
    <t>4.12.4</t>
  </si>
  <si>
    <t>4.14.3</t>
  </si>
  <si>
    <t>4.14.4</t>
  </si>
  <si>
    <t>4.14.5</t>
  </si>
  <si>
    <t>4.14.6</t>
  </si>
  <si>
    <t>4.14.7</t>
  </si>
  <si>
    <t>4.14.8</t>
  </si>
  <si>
    <t>4.15.1</t>
  </si>
  <si>
    <t>4.15.2</t>
  </si>
  <si>
    <t>4.17</t>
  </si>
  <si>
    <t>4.17.1</t>
  </si>
  <si>
    <t>4.17.2</t>
  </si>
  <si>
    <t>4.17.3</t>
  </si>
  <si>
    <t>4.17.4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</si>
</sst>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00_);_(* \(#,##0.0000\);_(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30"/>
      <name val="Trebuchet MS"/>
      <family val="2"/>
    </font>
    <font>
      <sz val="10"/>
      <color indexed="30"/>
      <name val="Trebuchet MS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0070C0"/>
      <name val="Trebuchet MS"/>
      <family val="2"/>
    </font>
    <font>
      <sz val="10"/>
      <color rgb="FF0070C0"/>
      <name val="Trebuchet MS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ashed"/>
      <right/>
      <top style="medium"/>
      <bottom style="dashed"/>
    </border>
    <border>
      <left style="dashed"/>
      <right/>
      <top style="dashed"/>
      <bottom style="dashed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ashed"/>
      <top style="dashed"/>
      <bottom style="dashed"/>
    </border>
    <border>
      <left style="medium"/>
      <right style="medium"/>
      <top style="medium"/>
      <bottom style="medium"/>
    </border>
    <border>
      <left style="dashed"/>
      <right style="dashed"/>
      <top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/>
      <bottom style="medium"/>
    </border>
    <border>
      <left/>
      <right style="hair"/>
      <top/>
      <bottom style="medium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1">
    <xf numFmtId="0" fontId="0" fillId="0" borderId="0" xfId="0" applyFont="1" applyAlignment="1">
      <alignment/>
    </xf>
    <xf numFmtId="43" fontId="6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67" fillId="0" borderId="0" xfId="0" applyNumberFormat="1" applyFont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65" fillId="0" borderId="18" xfId="0" applyNumberFormat="1" applyFont="1" applyBorder="1" applyAlignment="1">
      <alignment/>
    </xf>
    <xf numFmtId="43" fontId="65" fillId="0" borderId="12" xfId="0" applyNumberFormat="1" applyFont="1" applyBorder="1" applyAlignment="1">
      <alignment/>
    </xf>
    <xf numFmtId="43" fontId="65" fillId="0" borderId="19" xfId="0" applyNumberFormat="1" applyFont="1" applyBorder="1" applyAlignment="1">
      <alignment/>
    </xf>
    <xf numFmtId="43" fontId="65" fillId="0" borderId="13" xfId="0" applyNumberFormat="1" applyFont="1" applyBorder="1" applyAlignment="1">
      <alignment/>
    </xf>
    <xf numFmtId="43" fontId="65" fillId="0" borderId="14" xfId="0" applyNumberFormat="1" applyFont="1" applyBorder="1" applyAlignment="1">
      <alignment/>
    </xf>
    <xf numFmtId="43" fontId="65" fillId="0" borderId="20" xfId="0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3" fontId="65" fillId="0" borderId="21" xfId="0" applyNumberFormat="1" applyFont="1" applyFill="1" applyBorder="1" applyAlignment="1">
      <alignment/>
    </xf>
    <xf numFmtId="43" fontId="65" fillId="0" borderId="22" xfId="0" applyNumberFormat="1" applyFon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 horizontal="center"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horizontal="center"/>
    </xf>
    <xf numFmtId="43" fontId="65" fillId="0" borderId="24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43" fontId="13" fillId="0" borderId="0" xfId="63" applyFont="1" applyAlignment="1">
      <alignment/>
    </xf>
    <xf numFmtId="0" fontId="14" fillId="0" borderId="0" xfId="0" applyFont="1" applyBorder="1" applyAlignment="1">
      <alignment horizontal="left"/>
    </xf>
    <xf numFmtId="17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0" fillId="0" borderId="0" xfId="63" applyFont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0" fillId="0" borderId="26" xfId="0" applyNumberFormat="1" applyFill="1" applyBorder="1" applyAlignment="1">
      <alignment horizontal="center"/>
    </xf>
    <xf numFmtId="10" fontId="65" fillId="0" borderId="26" xfId="0" applyNumberFormat="1" applyFont="1" applyFill="1" applyBorder="1" applyAlignment="1">
      <alignment horizontal="center"/>
    </xf>
    <xf numFmtId="43" fontId="65" fillId="0" borderId="26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43" fontId="5" fillId="0" borderId="0" xfId="63" applyFont="1" applyAlignment="1">
      <alignment horizontal="center"/>
    </xf>
    <xf numFmtId="0" fontId="5" fillId="0" borderId="0" xfId="49">
      <alignment/>
      <protection/>
    </xf>
    <xf numFmtId="0" fontId="5" fillId="0" borderId="0" xfId="49" applyFont="1" applyBorder="1" applyAlignment="1">
      <alignment horizontal="center"/>
      <protection/>
    </xf>
    <xf numFmtId="0" fontId="14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vertical="justify"/>
      <protection/>
    </xf>
    <xf numFmtId="0" fontId="5" fillId="0" borderId="0" xfId="49" applyFont="1" applyBorder="1" applyAlignment="1">
      <alignment horizontal="right"/>
      <protection/>
    </xf>
    <xf numFmtId="164" fontId="68" fillId="0" borderId="0" xfId="64" applyFont="1" applyBorder="1" applyAlignment="1">
      <alignment horizontal="center"/>
    </xf>
    <xf numFmtId="164" fontId="13" fillId="0" borderId="0" xfId="64" applyFont="1" applyBorder="1" applyAlignment="1">
      <alignment/>
    </xf>
    <xf numFmtId="164" fontId="69" fillId="0" borderId="0" xfId="64" applyFont="1" applyBorder="1" applyAlignment="1">
      <alignment horizontal="center"/>
    </xf>
    <xf numFmtId="164" fontId="10" fillId="0" borderId="0" xfId="64" applyFont="1" applyBorder="1" applyAlignment="1">
      <alignment/>
    </xf>
    <xf numFmtId="0" fontId="14" fillId="0" borderId="0" xfId="49" applyFont="1" applyBorder="1" applyAlignment="1">
      <alignment horizontal="right"/>
      <protection/>
    </xf>
    <xf numFmtId="17" fontId="70" fillId="0" borderId="0" xfId="49" applyNumberFormat="1" applyFont="1" applyBorder="1" applyAlignment="1">
      <alignment horizontal="center"/>
      <protection/>
    </xf>
    <xf numFmtId="17" fontId="12" fillId="0" borderId="0" xfId="49" applyNumberFormat="1" applyFont="1" applyBorder="1" applyAlignment="1">
      <alignment horizontal="right"/>
      <protection/>
    </xf>
    <xf numFmtId="0" fontId="71" fillId="0" borderId="0" xfId="49" applyFont="1" applyBorder="1" applyAlignment="1">
      <alignment horizontal="center"/>
      <protection/>
    </xf>
    <xf numFmtId="0" fontId="14" fillId="0" borderId="0" xfId="49" applyFont="1" applyBorder="1" applyAlignment="1">
      <alignment horizontal="left"/>
      <protection/>
    </xf>
    <xf numFmtId="164" fontId="70" fillId="0" borderId="0" xfId="64" applyFont="1" applyBorder="1" applyAlignment="1">
      <alignment horizontal="center"/>
    </xf>
    <xf numFmtId="0" fontId="14" fillId="0" borderId="10" xfId="49" applyFont="1" applyBorder="1" applyAlignment="1">
      <alignment horizontal="center"/>
      <protection/>
    </xf>
    <xf numFmtId="0" fontId="8" fillId="0" borderId="0" xfId="49" applyFont="1" applyBorder="1" applyAlignment="1">
      <alignment horizontal="left" vertical="justify"/>
      <protection/>
    </xf>
    <xf numFmtId="0" fontId="11" fillId="0" borderId="0" xfId="49" applyFont="1" applyAlignment="1">
      <alignment vertical="center"/>
      <protection/>
    </xf>
    <xf numFmtId="0" fontId="5" fillId="0" borderId="0" xfId="49" applyAlignment="1">
      <alignment vertical="center"/>
      <protection/>
    </xf>
    <xf numFmtId="0" fontId="12" fillId="0" borderId="0" xfId="49" applyFont="1" applyAlignment="1">
      <alignment vertical="center"/>
      <protection/>
    </xf>
    <xf numFmtId="0" fontId="5" fillId="0" borderId="0" xfId="49" applyAlignment="1">
      <alignment horizontal="center"/>
      <protection/>
    </xf>
    <xf numFmtId="0" fontId="5" fillId="0" borderId="0" xfId="49" applyAlignment="1">
      <alignment horizontal="right"/>
      <protection/>
    </xf>
    <xf numFmtId="0" fontId="71" fillId="0" borderId="0" xfId="49" applyFont="1" applyAlignment="1">
      <alignment horizontal="center"/>
      <protection/>
    </xf>
    <xf numFmtId="0" fontId="72" fillId="0" borderId="0" xfId="49" applyFont="1" applyAlignment="1">
      <alignment horizontal="center"/>
      <protection/>
    </xf>
    <xf numFmtId="2" fontId="5" fillId="0" borderId="0" xfId="49" applyNumberFormat="1">
      <alignment/>
      <protection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3" fontId="0" fillId="0" borderId="23" xfId="0" applyNumberFormat="1" applyFont="1" applyFill="1" applyBorder="1" applyAlignment="1">
      <alignment/>
    </xf>
    <xf numFmtId="43" fontId="0" fillId="0" borderId="24" xfId="0" applyNumberFormat="1" applyFont="1" applyFill="1" applyBorder="1" applyAlignment="1">
      <alignment horizontal="center"/>
    </xf>
    <xf numFmtId="43" fontId="65" fillId="0" borderId="23" xfId="0" applyNumberFormat="1" applyFont="1" applyFill="1" applyBorder="1" applyAlignment="1">
      <alignment/>
    </xf>
    <xf numFmtId="43" fontId="65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horizontal="center"/>
    </xf>
    <xf numFmtId="43" fontId="65" fillId="0" borderId="24" xfId="0" applyNumberFormat="1" applyFont="1" applyFill="1" applyBorder="1" applyAlignment="1">
      <alignment/>
    </xf>
    <xf numFmtId="43" fontId="0" fillId="0" borderId="26" xfId="0" applyNumberFormat="1" applyFill="1" applyBorder="1" applyAlignment="1">
      <alignment horizontal="center"/>
    </xf>
    <xf numFmtId="43" fontId="0" fillId="0" borderId="24" xfId="0" applyNumberFormat="1" applyFont="1" applyFill="1" applyBorder="1" applyAlignment="1">
      <alignment horizontal="center"/>
    </xf>
    <xf numFmtId="43" fontId="0" fillId="0" borderId="24" xfId="0" applyNumberFormat="1" applyFont="1" applyFill="1" applyBorder="1" applyAlignment="1">
      <alignment/>
    </xf>
    <xf numFmtId="43" fontId="0" fillId="0" borderId="2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23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horizontal="center"/>
    </xf>
    <xf numFmtId="0" fontId="65" fillId="0" borderId="0" xfId="0" applyFont="1" applyFill="1" applyAlignment="1">
      <alignment/>
    </xf>
    <xf numFmtId="43" fontId="0" fillId="0" borderId="26" xfId="0" applyNumberForma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>
      <alignment/>
    </xf>
    <xf numFmtId="43" fontId="0" fillId="0" borderId="29" xfId="0" applyNumberFormat="1" applyFill="1" applyBorder="1" applyAlignment="1">
      <alignment/>
    </xf>
    <xf numFmtId="43" fontId="0" fillId="0" borderId="30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43" fontId="0" fillId="0" borderId="32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28" xfId="0" applyNumberForma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43" fontId="0" fillId="0" borderId="10" xfId="0" applyNumberFormat="1" applyFill="1" applyBorder="1" applyAlignment="1">
      <alignment horizontal="left"/>
    </xf>
    <xf numFmtId="43" fontId="0" fillId="0" borderId="33" xfId="0" applyNumberFormat="1" applyFill="1" applyBorder="1" applyAlignment="1">
      <alignment/>
    </xf>
    <xf numFmtId="43" fontId="0" fillId="0" borderId="34" xfId="0" applyNumberFormat="1" applyFill="1" applyBorder="1" applyAlignment="1">
      <alignment/>
    </xf>
    <xf numFmtId="43" fontId="0" fillId="0" borderId="35" xfId="0" applyNumberFormat="1" applyFill="1" applyBorder="1" applyAlignment="1">
      <alignment/>
    </xf>
    <xf numFmtId="43" fontId="65" fillId="0" borderId="10" xfId="0" applyNumberFormat="1" applyFont="1" applyFill="1" applyBorder="1" applyAlignment="1">
      <alignment/>
    </xf>
    <xf numFmtId="43" fontId="65" fillId="0" borderId="0" xfId="0" applyNumberFormat="1" applyFont="1" applyFill="1" applyBorder="1" applyAlignment="1">
      <alignment horizontal="left"/>
    </xf>
    <xf numFmtId="43" fontId="0" fillId="0" borderId="16" xfId="0" applyNumberFormat="1" applyFill="1" applyBorder="1" applyAlignment="1">
      <alignment horizontal="left"/>
    </xf>
    <xf numFmtId="43" fontId="0" fillId="0" borderId="16" xfId="0" applyNumberFormat="1" applyFill="1" applyBorder="1" applyAlignment="1">
      <alignment horizontal="center" vertical="center"/>
    </xf>
    <xf numFmtId="43" fontId="0" fillId="0" borderId="31" xfId="0" applyNumberFormat="1" applyFill="1" applyBorder="1" applyAlignment="1">
      <alignment horizontal="left"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33" borderId="36" xfId="0" applyNumberFormat="1" applyFill="1" applyBorder="1" applyAlignment="1">
      <alignment/>
    </xf>
    <xf numFmtId="43" fontId="0" fillId="33" borderId="37" xfId="0" applyNumberFormat="1" applyFill="1" applyBorder="1" applyAlignment="1">
      <alignment/>
    </xf>
    <xf numFmtId="43" fontId="0" fillId="33" borderId="38" xfId="0" applyNumberFormat="1" applyFill="1" applyBorder="1" applyAlignment="1">
      <alignment/>
    </xf>
    <xf numFmtId="43" fontId="73" fillId="34" borderId="28" xfId="0" applyNumberFormat="1" applyFont="1" applyFill="1" applyBorder="1" applyAlignment="1">
      <alignment horizontal="center" vertical="center"/>
    </xf>
    <xf numFmtId="43" fontId="73" fillId="34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29" xfId="0" applyNumberFormat="1" applyFill="1" applyBorder="1" applyAlignment="1">
      <alignment horizontal="left"/>
    </xf>
    <xf numFmtId="2" fontId="0" fillId="0" borderId="32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2" fontId="73" fillId="0" borderId="29" xfId="0" applyNumberFormat="1" applyFont="1" applyFill="1" applyBorder="1" applyAlignment="1">
      <alignment horizontal="left" vertical="center"/>
    </xf>
    <xf numFmtId="2" fontId="23" fillId="0" borderId="32" xfId="0" applyNumberFormat="1" applyFont="1" applyFill="1" applyBorder="1" applyAlignment="1">
      <alignment horizontal="left" vertical="center"/>
    </xf>
    <xf numFmtId="2" fontId="0" fillId="33" borderId="11" xfId="0" applyNumberFormat="1" applyFill="1" applyBorder="1" applyAlignment="1">
      <alignment horizontal="left"/>
    </xf>
    <xf numFmtId="2" fontId="0" fillId="33" borderId="38" xfId="0" applyNumberFormat="1" applyFill="1" applyBorder="1" applyAlignment="1">
      <alignment horizontal="left"/>
    </xf>
    <xf numFmtId="43" fontId="24" fillId="0" borderId="0" xfId="0" applyNumberFormat="1" applyFont="1" applyFill="1" applyBorder="1" applyAlignment="1">
      <alignment horizontal="center" vertical="center"/>
    </xf>
    <xf numFmtId="43" fontId="23" fillId="0" borderId="10" xfId="0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left"/>
    </xf>
    <xf numFmtId="43" fontId="73" fillId="34" borderId="28" xfId="0" applyNumberFormat="1" applyFont="1" applyFill="1" applyBorder="1" applyAlignment="1">
      <alignment horizontal="left"/>
    </xf>
    <xf numFmtId="2" fontId="23" fillId="0" borderId="29" xfId="0" applyNumberFormat="1" applyFont="1" applyFill="1" applyBorder="1" applyAlignment="1">
      <alignment horizontal="left" vertical="center"/>
    </xf>
    <xf numFmtId="43" fontId="74" fillId="34" borderId="16" xfId="0" applyNumberFormat="1" applyFont="1" applyFill="1" applyBorder="1" applyAlignment="1">
      <alignment horizontal="left"/>
    </xf>
    <xf numFmtId="43" fontId="65" fillId="0" borderId="13" xfId="0" applyNumberFormat="1" applyFont="1" applyFill="1" applyBorder="1" applyAlignment="1">
      <alignment/>
    </xf>
    <xf numFmtId="43" fontId="65" fillId="0" borderId="14" xfId="0" applyNumberFormat="1" applyFont="1" applyFill="1" applyBorder="1" applyAlignment="1">
      <alignment/>
    </xf>
    <xf numFmtId="43" fontId="65" fillId="0" borderId="20" xfId="0" applyNumberFormat="1" applyFont="1" applyFill="1" applyBorder="1" applyAlignment="1">
      <alignment/>
    </xf>
    <xf numFmtId="43" fontId="65" fillId="0" borderId="13" xfId="0" applyNumberFormat="1" applyFont="1" applyFill="1" applyBorder="1" applyAlignment="1">
      <alignment horizontal="left"/>
    </xf>
    <xf numFmtId="43" fontId="65" fillId="0" borderId="14" xfId="0" applyNumberFormat="1" applyFont="1" applyFill="1" applyBorder="1" applyAlignment="1">
      <alignment horizontal="left"/>
    </xf>
    <xf numFmtId="2" fontId="65" fillId="0" borderId="20" xfId="0" applyNumberFormat="1" applyFont="1" applyFill="1" applyBorder="1" applyAlignment="1">
      <alignment horizontal="left"/>
    </xf>
    <xf numFmtId="43" fontId="0" fillId="0" borderId="34" xfId="0" applyNumberFormat="1" applyFill="1" applyBorder="1" applyAlignment="1">
      <alignment horizontal="left"/>
    </xf>
    <xf numFmtId="2" fontId="0" fillId="0" borderId="35" xfId="0" applyNumberFormat="1" applyFill="1" applyBorder="1" applyAlignment="1">
      <alignment horizontal="left"/>
    </xf>
    <xf numFmtId="43" fontId="74" fillId="34" borderId="28" xfId="0" applyNumberFormat="1" applyFont="1" applyFill="1" applyBorder="1" applyAlignment="1">
      <alignment horizontal="left"/>
    </xf>
    <xf numFmtId="43" fontId="0" fillId="33" borderId="0" xfId="0" applyNumberFormat="1" applyFill="1" applyBorder="1" applyAlignment="1">
      <alignment horizontal="left"/>
    </xf>
    <xf numFmtId="43" fontId="75" fillId="0" borderId="0" xfId="0" applyNumberFormat="1" applyFont="1" applyFill="1" applyBorder="1" applyAlignment="1">
      <alignment horizontal="left"/>
    </xf>
    <xf numFmtId="43" fontId="0" fillId="0" borderId="30" xfId="0" applyNumberFormat="1" applyFill="1" applyBorder="1" applyAlignment="1">
      <alignment horizontal="center"/>
    </xf>
    <xf numFmtId="43" fontId="0" fillId="0" borderId="31" xfId="0" applyNumberFormat="1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43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left" indent="1"/>
    </xf>
    <xf numFmtId="0" fontId="0" fillId="0" borderId="16" xfId="0" applyFill="1" applyBorder="1" applyAlignment="1">
      <alignment horizontal="center"/>
    </xf>
    <xf numFmtId="43" fontId="0" fillId="0" borderId="36" xfId="0" applyNumberFormat="1" applyFill="1" applyBorder="1" applyAlignment="1">
      <alignment/>
    </xf>
    <xf numFmtId="43" fontId="0" fillId="0" borderId="37" xfId="0" applyNumberFormat="1" applyFill="1" applyBorder="1" applyAlignment="1">
      <alignment/>
    </xf>
    <xf numFmtId="43" fontId="0" fillId="0" borderId="38" xfId="0" applyNumberFormat="1" applyFill="1" applyBorder="1" applyAlignment="1">
      <alignment/>
    </xf>
    <xf numFmtId="43" fontId="0" fillId="33" borderId="37" xfId="0" applyNumberFormat="1" applyFill="1" applyBorder="1" applyAlignment="1">
      <alignment horizontal="left"/>
    </xf>
    <xf numFmtId="43" fontId="65" fillId="33" borderId="39" xfId="0" applyNumberFormat="1" applyFont="1" applyFill="1" applyBorder="1" applyAlignment="1">
      <alignment/>
    </xf>
    <xf numFmtId="43" fontId="65" fillId="33" borderId="40" xfId="0" applyNumberFormat="1" applyFont="1" applyFill="1" applyBorder="1" applyAlignment="1">
      <alignment/>
    </xf>
    <xf numFmtId="43" fontId="65" fillId="33" borderId="41" xfId="0" applyNumberFormat="1" applyFont="1" applyFill="1" applyBorder="1" applyAlignment="1">
      <alignment/>
    </xf>
    <xf numFmtId="43" fontId="65" fillId="33" borderId="40" xfId="0" applyNumberFormat="1" applyFont="1" applyFill="1" applyBorder="1" applyAlignment="1">
      <alignment horizontal="left"/>
    </xf>
    <xf numFmtId="2" fontId="65" fillId="33" borderId="41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 vertical="center"/>
    </xf>
    <xf numFmtId="43" fontId="73" fillId="34" borderId="16" xfId="0" applyNumberFormat="1" applyFont="1" applyFill="1" applyBorder="1" applyAlignment="1">
      <alignment horizontal="left"/>
    </xf>
    <xf numFmtId="43" fontId="73" fillId="34" borderId="34" xfId="0" applyNumberFormat="1" applyFont="1" applyFill="1" applyBorder="1" applyAlignment="1">
      <alignment horizontal="left"/>
    </xf>
    <xf numFmtId="43" fontId="0" fillId="0" borderId="27" xfId="0" applyNumberFormat="1" applyFill="1" applyBorder="1" applyAlignment="1">
      <alignment horizontal="left"/>
    </xf>
    <xf numFmtId="43" fontId="23" fillId="0" borderId="15" xfId="0" applyNumberFormat="1" applyFont="1" applyFill="1" applyBorder="1" applyAlignment="1">
      <alignment horizontal="center" vertical="center"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0" borderId="15" xfId="0" applyNumberFormat="1" applyFill="1" applyBorder="1" applyAlignment="1">
      <alignment horizontal="center"/>
    </xf>
    <xf numFmtId="43" fontId="65" fillId="0" borderId="16" xfId="0" applyNumberFormat="1" applyFont="1" applyFill="1" applyBorder="1" applyAlignment="1">
      <alignment horizontal="left"/>
    </xf>
    <xf numFmtId="43" fontId="0" fillId="0" borderId="30" xfId="0" applyNumberFormat="1" applyFont="1" applyFill="1" applyBorder="1" applyAlignment="1">
      <alignment/>
    </xf>
    <xf numFmtId="43" fontId="0" fillId="0" borderId="31" xfId="0" applyNumberFormat="1" applyFont="1" applyFill="1" applyBorder="1" applyAlignment="1">
      <alignment horizontal="left"/>
    </xf>
    <xf numFmtId="43" fontId="65" fillId="0" borderId="31" xfId="0" applyNumberFormat="1" applyFont="1" applyFill="1" applyBorder="1" applyAlignment="1">
      <alignment horizontal="left"/>
    </xf>
    <xf numFmtId="2" fontId="65" fillId="0" borderId="32" xfId="0" applyNumberFormat="1" applyFont="1" applyFill="1" applyBorder="1" applyAlignment="1">
      <alignment horizontal="left"/>
    </xf>
    <xf numFmtId="43" fontId="0" fillId="0" borderId="15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 horizontal="left"/>
    </xf>
    <xf numFmtId="2" fontId="65" fillId="0" borderId="17" xfId="0" applyNumberFormat="1" applyFont="1" applyFill="1" applyBorder="1" applyAlignment="1">
      <alignment horizontal="left"/>
    </xf>
    <xf numFmtId="43" fontId="0" fillId="23" borderId="28" xfId="0" applyNumberFormat="1" applyFill="1" applyBorder="1" applyAlignment="1">
      <alignment horizontal="left"/>
    </xf>
    <xf numFmtId="43" fontId="0" fillId="34" borderId="31" xfId="0" applyNumberFormat="1" applyFill="1" applyBorder="1" applyAlignment="1">
      <alignment horizontal="left"/>
    </xf>
    <xf numFmtId="43" fontId="5" fillId="0" borderId="0" xfId="0" applyNumberFormat="1" applyFont="1" applyBorder="1" applyAlignment="1">
      <alignment horizontal="left" vertical="justify"/>
    </xf>
    <xf numFmtId="49" fontId="65" fillId="0" borderId="22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65" fillId="0" borderId="2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justify"/>
    </xf>
    <xf numFmtId="43" fontId="0" fillId="0" borderId="42" xfId="0" applyNumberFormat="1" applyFill="1" applyBorder="1" applyAlignment="1">
      <alignment/>
    </xf>
    <xf numFmtId="43" fontId="0" fillId="0" borderId="43" xfId="0" applyNumberFormat="1" applyFill="1" applyBorder="1" applyAlignment="1">
      <alignment/>
    </xf>
    <xf numFmtId="43" fontId="65" fillId="0" borderId="43" xfId="0" applyNumberFormat="1" applyFont="1" applyFill="1" applyBorder="1" applyAlignment="1">
      <alignment/>
    </xf>
    <xf numFmtId="0" fontId="11" fillId="0" borderId="0" xfId="0" applyFont="1" applyBorder="1" applyAlignment="1">
      <alignment horizontal="right" vertical="justify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3" fontId="76" fillId="0" borderId="0" xfId="0" applyNumberFormat="1" applyFont="1" applyAlignment="1">
      <alignment/>
    </xf>
    <xf numFmtId="43" fontId="76" fillId="0" borderId="0" xfId="0" applyNumberFormat="1" applyFont="1" applyAlignment="1">
      <alignment horizontal="center"/>
    </xf>
    <xf numFmtId="43" fontId="0" fillId="0" borderId="31" xfId="0" applyNumberFormat="1" applyBorder="1" applyAlignment="1">
      <alignment/>
    </xf>
    <xf numFmtId="0" fontId="26" fillId="0" borderId="31" xfId="0" applyFont="1" applyFill="1" applyBorder="1" applyAlignment="1">
      <alignment/>
    </xf>
    <xf numFmtId="43" fontId="76" fillId="0" borderId="31" xfId="0" applyNumberFormat="1" applyFont="1" applyBorder="1" applyAlignment="1">
      <alignment/>
    </xf>
    <xf numFmtId="43" fontId="0" fillId="0" borderId="44" xfId="0" applyNumberFormat="1" applyBorder="1" applyAlignment="1">
      <alignment horizontal="center"/>
    </xf>
    <xf numFmtId="0" fontId="26" fillId="0" borderId="45" xfId="0" applyFont="1" applyBorder="1" applyAlignment="1">
      <alignment/>
    </xf>
    <xf numFmtId="43" fontId="76" fillId="0" borderId="0" xfId="0" applyNumberFormat="1" applyFont="1" applyBorder="1" applyAlignment="1">
      <alignment/>
    </xf>
    <xf numFmtId="43" fontId="0" fillId="0" borderId="46" xfId="0" applyNumberFormat="1" applyBorder="1" applyAlignment="1">
      <alignment horizontal="center"/>
    </xf>
    <xf numFmtId="0" fontId="26" fillId="0" borderId="45" xfId="0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26" fillId="0" borderId="47" xfId="0" applyFont="1" applyFill="1" applyBorder="1" applyAlignment="1">
      <alignment/>
    </xf>
    <xf numFmtId="43" fontId="76" fillId="0" borderId="16" xfId="0" applyNumberFormat="1" applyFont="1" applyBorder="1" applyAlignment="1">
      <alignment/>
    </xf>
    <xf numFmtId="0" fontId="76" fillId="0" borderId="16" xfId="0" applyFont="1" applyBorder="1" applyAlignment="1">
      <alignment/>
    </xf>
    <xf numFmtId="43" fontId="0" fillId="0" borderId="48" xfId="0" applyNumberFormat="1" applyBorder="1" applyAlignment="1">
      <alignment horizontal="center"/>
    </xf>
    <xf numFmtId="43" fontId="76" fillId="0" borderId="49" xfId="0" applyNumberFormat="1" applyFont="1" applyBorder="1" applyAlignment="1">
      <alignment horizontal="left"/>
    </xf>
    <xf numFmtId="43" fontId="76" fillId="0" borderId="44" xfId="0" applyNumberFormat="1" applyFont="1" applyBorder="1" applyAlignment="1">
      <alignment horizontal="center"/>
    </xf>
    <xf numFmtId="43" fontId="76" fillId="0" borderId="46" xfId="0" applyNumberFormat="1" applyFon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76" fillId="0" borderId="16" xfId="0" applyNumberFormat="1" applyFont="1" applyBorder="1" applyAlignment="1">
      <alignment horizontal="center"/>
    </xf>
    <xf numFmtId="43" fontId="76" fillId="0" borderId="28" xfId="0" applyNumberFormat="1" applyFont="1" applyBorder="1" applyAlignment="1">
      <alignment/>
    </xf>
    <xf numFmtId="0" fontId="76" fillId="0" borderId="28" xfId="0" applyFont="1" applyBorder="1" applyAlignment="1">
      <alignment/>
    </xf>
    <xf numFmtId="43" fontId="0" fillId="0" borderId="28" xfId="0" applyNumberFormat="1" applyBorder="1" applyAlignment="1">
      <alignment/>
    </xf>
    <xf numFmtId="43" fontId="76" fillId="0" borderId="16" xfId="0" applyNumberFormat="1" applyFont="1" applyFill="1" applyBorder="1" applyAlignment="1">
      <alignment/>
    </xf>
    <xf numFmtId="43" fontId="76" fillId="0" borderId="48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6" fillId="0" borderId="49" xfId="0" applyFont="1" applyFill="1" applyBorder="1" applyAlignment="1">
      <alignment/>
    </xf>
    <xf numFmtId="43" fontId="76" fillId="0" borderId="31" xfId="0" applyNumberFormat="1" applyFont="1" applyBorder="1" applyAlignment="1">
      <alignment horizontal="center"/>
    </xf>
    <xf numFmtId="43" fontId="76" fillId="0" borderId="0" xfId="0" applyNumberFormat="1" applyFont="1" applyBorder="1" applyAlignment="1">
      <alignment horizontal="center"/>
    </xf>
    <xf numFmtId="0" fontId="26" fillId="0" borderId="47" xfId="0" applyFont="1" applyBorder="1" applyAlignment="1">
      <alignment/>
    </xf>
    <xf numFmtId="43" fontId="76" fillId="0" borderId="28" xfId="0" applyNumberFormat="1" applyFont="1" applyBorder="1" applyAlignment="1">
      <alignment horizontal="center"/>
    </xf>
    <xf numFmtId="0" fontId="27" fillId="0" borderId="45" xfId="0" applyFont="1" applyBorder="1" applyAlignment="1">
      <alignment/>
    </xf>
    <xf numFmtId="43" fontId="77" fillId="0" borderId="0" xfId="0" applyNumberFormat="1" applyFont="1" applyBorder="1" applyAlignment="1">
      <alignment/>
    </xf>
    <xf numFmtId="43" fontId="77" fillId="0" borderId="0" xfId="0" applyNumberFormat="1" applyFont="1" applyBorder="1" applyAlignment="1">
      <alignment horizontal="center"/>
    </xf>
    <xf numFmtId="43" fontId="78" fillId="0" borderId="0" xfId="0" applyNumberFormat="1" applyFont="1" applyBorder="1" applyAlignment="1">
      <alignment/>
    </xf>
    <xf numFmtId="0" fontId="0" fillId="0" borderId="24" xfId="0" applyNumberFormat="1" applyFont="1" applyFill="1" applyBorder="1" applyAlignment="1">
      <alignment horizontal="left" vertical="center" wrapText="1"/>
    </xf>
    <xf numFmtId="43" fontId="0" fillId="0" borderId="24" xfId="0" applyNumberFormat="1" applyFont="1" applyFill="1" applyBorder="1" applyAlignment="1">
      <alignment vertical="center"/>
    </xf>
    <xf numFmtId="43" fontId="0" fillId="0" borderId="24" xfId="0" applyNumberFormat="1" applyFont="1" applyFill="1" applyBorder="1" applyAlignment="1">
      <alignment horizontal="center" vertical="center"/>
    </xf>
    <xf numFmtId="43" fontId="0" fillId="0" borderId="24" xfId="0" applyNumberFormat="1" applyFill="1" applyBorder="1" applyAlignment="1">
      <alignment vertical="center"/>
    </xf>
    <xf numFmtId="43" fontId="0" fillId="0" borderId="43" xfId="0" applyNumberFormat="1" applyFill="1" applyBorder="1" applyAlignment="1">
      <alignment vertical="center"/>
    </xf>
    <xf numFmtId="43" fontId="0" fillId="0" borderId="50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23" fillId="0" borderId="45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Border="1" applyAlignment="1">
      <alignment/>
    </xf>
    <xf numFmtId="0" fontId="0" fillId="0" borderId="24" xfId="0" applyNumberFormat="1" applyBorder="1" applyAlignment="1">
      <alignment wrapText="1"/>
    </xf>
    <xf numFmtId="0" fontId="0" fillId="0" borderId="24" xfId="0" applyNumberFormat="1" applyFont="1" applyFill="1" applyBorder="1" applyAlignment="1">
      <alignment/>
    </xf>
    <xf numFmtId="43" fontId="0" fillId="0" borderId="24" xfId="0" applyNumberFormat="1" applyFont="1" applyFill="1" applyBorder="1" applyAlignment="1">
      <alignment wrapText="1"/>
    </xf>
    <xf numFmtId="0" fontId="0" fillId="0" borderId="24" xfId="0" applyNumberFormat="1" applyFill="1" applyBorder="1" applyAlignment="1">
      <alignment wrapText="1"/>
    </xf>
    <xf numFmtId="0" fontId="0" fillId="0" borderId="24" xfId="0" applyNumberFormat="1" applyFill="1" applyBorder="1" applyAlignment="1">
      <alignment vertical="center" wrapText="1"/>
    </xf>
    <xf numFmtId="43" fontId="0" fillId="0" borderId="24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6" fillId="0" borderId="0" xfId="0" applyFont="1" applyBorder="1" applyAlignment="1">
      <alignment horizontal="left"/>
    </xf>
    <xf numFmtId="43" fontId="0" fillId="36" borderId="51" xfId="0" applyNumberFormat="1" applyFill="1" applyBorder="1" applyAlignment="1">
      <alignment horizontal="center"/>
    </xf>
    <xf numFmtId="43" fontId="0" fillId="36" borderId="19" xfId="0" applyNumberFormat="1" applyFill="1" applyBorder="1" applyAlignment="1">
      <alignment horizontal="center"/>
    </xf>
    <xf numFmtId="43" fontId="0" fillId="37" borderId="23" xfId="0" applyNumberFormat="1" applyFill="1" applyBorder="1" applyAlignment="1">
      <alignment/>
    </xf>
    <xf numFmtId="49" fontId="0" fillId="37" borderId="24" xfId="0" applyNumberFormat="1" applyFill="1" applyBorder="1" applyAlignment="1">
      <alignment horizontal="center"/>
    </xf>
    <xf numFmtId="43" fontId="65" fillId="37" borderId="24" xfId="0" applyNumberFormat="1" applyFont="1" applyFill="1" applyBorder="1" applyAlignment="1">
      <alignment/>
    </xf>
    <xf numFmtId="43" fontId="0" fillId="37" borderId="24" xfId="0" applyNumberFormat="1" applyFill="1" applyBorder="1" applyAlignment="1">
      <alignment/>
    </xf>
    <xf numFmtId="43" fontId="0" fillId="37" borderId="24" xfId="0" applyNumberFormat="1" applyFill="1" applyBorder="1" applyAlignment="1">
      <alignment horizontal="center"/>
    </xf>
    <xf numFmtId="10" fontId="65" fillId="37" borderId="26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43" fontId="0" fillId="37" borderId="23" xfId="0" applyNumberFormat="1" applyFont="1" applyFill="1" applyBorder="1" applyAlignment="1">
      <alignment/>
    </xf>
    <xf numFmtId="49" fontId="0" fillId="37" borderId="52" xfId="0" applyNumberFormat="1" applyFill="1" applyBorder="1" applyAlignment="1">
      <alignment horizontal="center"/>
    </xf>
    <xf numFmtId="43" fontId="0" fillId="37" borderId="50" xfId="0" applyNumberFormat="1" applyFill="1" applyBorder="1" applyAlignment="1">
      <alignment/>
    </xf>
    <xf numFmtId="0" fontId="0" fillId="37" borderId="0" xfId="0" applyFont="1" applyFill="1" applyAlignment="1">
      <alignment/>
    </xf>
    <xf numFmtId="43" fontId="0" fillId="36" borderId="53" xfId="0" applyNumberFormat="1" applyFill="1" applyBorder="1" applyAlignment="1">
      <alignment/>
    </xf>
    <xf numFmtId="49" fontId="0" fillId="36" borderId="54" xfId="0" applyNumberFormat="1" applyFill="1" applyBorder="1" applyAlignment="1">
      <alignment horizontal="center"/>
    </xf>
    <xf numFmtId="43" fontId="65" fillId="36" borderId="54" xfId="0" applyNumberFormat="1" applyFont="1" applyFill="1" applyBorder="1" applyAlignment="1">
      <alignment/>
    </xf>
    <xf numFmtId="43" fontId="0" fillId="36" borderId="54" xfId="0" applyNumberFormat="1" applyFill="1" applyBorder="1" applyAlignment="1">
      <alignment/>
    </xf>
    <xf numFmtId="43" fontId="0" fillId="36" borderId="54" xfId="0" applyNumberFormat="1" applyFill="1" applyBorder="1" applyAlignment="1">
      <alignment horizontal="center"/>
    </xf>
    <xf numFmtId="43" fontId="65" fillId="36" borderId="55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65" fillId="36" borderId="56" xfId="0" applyNumberFormat="1" applyFont="1" applyFill="1" applyBorder="1" applyAlignment="1">
      <alignment horizontal="center"/>
    </xf>
    <xf numFmtId="0" fontId="65" fillId="37" borderId="24" xfId="0" applyFont="1" applyFill="1" applyBorder="1" applyAlignment="1">
      <alignment/>
    </xf>
    <xf numFmtId="43" fontId="0" fillId="0" borderId="28" xfId="0" applyNumberFormat="1" applyBorder="1" applyAlignment="1">
      <alignment horizontal="center"/>
    </xf>
    <xf numFmtId="43" fontId="0" fillId="0" borderId="50" xfId="0" applyNumberFormat="1" applyFont="1" applyFill="1" applyBorder="1" applyAlignment="1">
      <alignment/>
    </xf>
    <xf numFmtId="0" fontId="0" fillId="37" borderId="24" xfId="0" applyFont="1" applyFill="1" applyBorder="1" applyAlignment="1">
      <alignment/>
    </xf>
    <xf numFmtId="43" fontId="0" fillId="0" borderId="50" xfId="0" applyNumberFormat="1" applyFill="1" applyBorder="1" applyAlignment="1">
      <alignment horizontal="center" vertical="center"/>
    </xf>
    <xf numFmtId="43" fontId="0" fillId="0" borderId="43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27" fillId="0" borderId="57" xfId="49" applyFont="1" applyBorder="1" applyAlignment="1">
      <alignment vertical="center"/>
      <protection/>
    </xf>
    <xf numFmtId="0" fontId="27" fillId="0" borderId="58" xfId="49" applyFont="1" applyBorder="1" applyAlignment="1">
      <alignment vertical="center"/>
      <protection/>
    </xf>
    <xf numFmtId="0" fontId="27" fillId="0" borderId="59" xfId="49" applyFont="1" applyBorder="1" applyAlignment="1">
      <alignment horizontal="center" vertical="center"/>
      <protection/>
    </xf>
    <xf numFmtId="0" fontId="27" fillId="0" borderId="60" xfId="49" applyFont="1" applyBorder="1" applyAlignment="1">
      <alignment horizontal="center" vertical="center"/>
      <protection/>
    </xf>
    <xf numFmtId="0" fontId="26" fillId="0" borderId="61" xfId="49" applyFont="1" applyBorder="1" applyAlignment="1">
      <alignment horizontal="center" vertical="center"/>
      <protection/>
    </xf>
    <xf numFmtId="0" fontId="26" fillId="0" borderId="62" xfId="49" applyFont="1" applyBorder="1" applyAlignment="1">
      <alignment vertical="center"/>
      <protection/>
    </xf>
    <xf numFmtId="43" fontId="26" fillId="0" borderId="62" xfId="49" applyNumberFormat="1" applyFont="1" applyBorder="1" applyAlignment="1">
      <alignment vertical="center" wrapText="1"/>
      <protection/>
    </xf>
    <xf numFmtId="4" fontId="26" fillId="0" borderId="63" xfId="49" applyNumberFormat="1" applyFont="1" applyBorder="1" applyAlignment="1">
      <alignment horizontal="right"/>
      <protection/>
    </xf>
    <xf numFmtId="0" fontId="26" fillId="0" borderId="64" xfId="49" applyFont="1" applyBorder="1" applyAlignment="1">
      <alignment horizontal="center" vertical="center"/>
      <protection/>
    </xf>
    <xf numFmtId="0" fontId="26" fillId="0" borderId="65" xfId="49" applyFont="1" applyBorder="1" applyAlignment="1">
      <alignment vertical="center"/>
      <protection/>
    </xf>
    <xf numFmtId="4" fontId="26" fillId="0" borderId="66" xfId="49" applyNumberFormat="1" applyFont="1" applyBorder="1" applyAlignment="1">
      <alignment horizontal="right"/>
      <protection/>
    </xf>
    <xf numFmtId="4" fontId="26" fillId="0" borderId="67" xfId="49" applyNumberFormat="1" applyFont="1" applyBorder="1" applyAlignment="1">
      <alignment horizontal="right"/>
      <protection/>
    </xf>
    <xf numFmtId="0" fontId="79" fillId="0" borderId="68" xfId="49" applyFont="1" applyBorder="1" applyAlignment="1">
      <alignment horizontal="center" vertical="center"/>
      <protection/>
    </xf>
    <xf numFmtId="0" fontId="79" fillId="0" borderId="69" xfId="49" applyFont="1" applyBorder="1" applyAlignment="1">
      <alignment horizontal="center" vertical="center"/>
      <protection/>
    </xf>
    <xf numFmtId="9" fontId="80" fillId="0" borderId="70" xfId="52" applyFont="1" applyBorder="1" applyAlignment="1">
      <alignment horizontal="center"/>
    </xf>
    <xf numFmtId="9" fontId="80" fillId="0" borderId="71" xfId="52" applyFont="1" applyBorder="1" applyAlignment="1">
      <alignment horizontal="center"/>
    </xf>
    <xf numFmtId="9" fontId="80" fillId="0" borderId="72" xfId="52" applyFont="1" applyBorder="1" applyAlignment="1">
      <alignment horizontal="center"/>
    </xf>
    <xf numFmtId="9" fontId="80" fillId="0" borderId="73" xfId="52" applyFont="1" applyBorder="1" applyAlignment="1">
      <alignment horizontal="center"/>
    </xf>
    <xf numFmtId="4" fontId="27" fillId="0" borderId="74" xfId="49" applyNumberFormat="1" applyFont="1" applyBorder="1" applyAlignment="1">
      <alignment horizontal="right" vertical="center"/>
      <protection/>
    </xf>
    <xf numFmtId="165" fontId="27" fillId="0" borderId="75" xfId="49" applyNumberFormat="1" applyFont="1" applyBorder="1" applyAlignment="1">
      <alignment horizontal="center" vertical="center"/>
      <protection/>
    </xf>
    <xf numFmtId="4" fontId="27" fillId="0" borderId="74" xfId="49" applyNumberFormat="1" applyFont="1" applyBorder="1" applyAlignment="1">
      <alignment vertical="center"/>
      <protection/>
    </xf>
    <xf numFmtId="165" fontId="27" fillId="0" borderId="76" xfId="49" applyNumberFormat="1" applyFont="1" applyBorder="1" applyAlignment="1">
      <alignment horizontal="center" vertical="center"/>
      <protection/>
    </xf>
    <xf numFmtId="4" fontId="27" fillId="0" borderId="77" xfId="49" applyNumberFormat="1" applyFont="1" applyBorder="1" applyAlignment="1">
      <alignment vertical="center"/>
      <protection/>
    </xf>
    <xf numFmtId="4" fontId="27" fillId="0" borderId="78" xfId="49" applyNumberFormat="1" applyFont="1" applyBorder="1" applyAlignment="1">
      <alignment vertical="center"/>
      <protection/>
    </xf>
    <xf numFmtId="9" fontId="27" fillId="0" borderId="76" xfId="49" applyNumberFormat="1" applyFont="1" applyBorder="1" applyAlignment="1">
      <alignment horizontal="center" vertical="center"/>
      <protection/>
    </xf>
    <xf numFmtId="0" fontId="5" fillId="0" borderId="38" xfId="49" applyBorder="1">
      <alignment/>
      <protection/>
    </xf>
    <xf numFmtId="0" fontId="5" fillId="0" borderId="37" xfId="49" applyBorder="1">
      <alignment/>
      <protection/>
    </xf>
    <xf numFmtId="164" fontId="15" fillId="0" borderId="0" xfId="64" applyFont="1" applyBorder="1" applyAlignment="1">
      <alignment/>
    </xf>
    <xf numFmtId="10" fontId="11" fillId="0" borderId="0" xfId="51" applyNumberFormat="1" applyFont="1" applyBorder="1" applyAlignment="1">
      <alignment vertical="justify"/>
    </xf>
    <xf numFmtId="43" fontId="27" fillId="0" borderId="0" xfId="0" applyNumberFormat="1" applyFont="1" applyBorder="1" applyAlignment="1">
      <alignment/>
    </xf>
    <xf numFmtId="43" fontId="76" fillId="0" borderId="49" xfId="0" applyNumberFormat="1" applyFont="1" applyFill="1" applyBorder="1" applyAlignment="1">
      <alignment horizontal="left"/>
    </xf>
    <xf numFmtId="43" fontId="76" fillId="0" borderId="0" xfId="0" applyNumberFormat="1" applyFont="1" applyFill="1" applyAlignment="1">
      <alignment/>
    </xf>
    <xf numFmtId="43" fontId="76" fillId="0" borderId="0" xfId="0" applyNumberFormat="1" applyFont="1" applyFill="1" applyAlignment="1">
      <alignment horizontal="center"/>
    </xf>
    <xf numFmtId="43" fontId="76" fillId="0" borderId="44" xfId="0" applyNumberFormat="1" applyFont="1" applyFill="1" applyBorder="1" applyAlignment="1">
      <alignment horizontal="center"/>
    </xf>
    <xf numFmtId="0" fontId="27" fillId="0" borderId="45" xfId="0" applyFont="1" applyFill="1" applyBorder="1" applyAlignment="1">
      <alignment/>
    </xf>
    <xf numFmtId="43" fontId="76" fillId="0" borderId="4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166" fontId="81" fillId="0" borderId="0" xfId="64" applyNumberFormat="1" applyFont="1" applyAlignment="1">
      <alignment/>
    </xf>
    <xf numFmtId="0" fontId="23" fillId="0" borderId="0" xfId="0" applyFont="1" applyBorder="1" applyAlignment="1">
      <alignment horizontal="left"/>
    </xf>
    <xf numFmtId="0" fontId="0" fillId="0" borderId="24" xfId="0" applyNumberFormat="1" applyFill="1" applyBorder="1" applyAlignment="1">
      <alignment horizontal="left" wrapText="1"/>
    </xf>
    <xf numFmtId="43" fontId="65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66" fillId="36" borderId="79" xfId="0" applyNumberFormat="1" applyFont="1" applyFill="1" applyBorder="1" applyAlignment="1">
      <alignment horizontal="center" vertical="center"/>
    </xf>
    <xf numFmtId="43" fontId="66" fillId="36" borderId="8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43" fontId="0" fillId="36" borderId="79" xfId="0" applyNumberFormat="1" applyFill="1" applyBorder="1" applyAlignment="1">
      <alignment horizontal="center" wrapText="1"/>
    </xf>
    <xf numFmtId="43" fontId="0" fillId="36" borderId="80" xfId="0" applyNumberFormat="1" applyFill="1" applyBorder="1" applyAlignment="1">
      <alignment horizontal="center" wrapText="1"/>
    </xf>
    <xf numFmtId="43" fontId="76" fillId="36" borderId="79" xfId="0" applyNumberFormat="1" applyFont="1" applyFill="1" applyBorder="1" applyAlignment="1">
      <alignment horizontal="center" vertical="center"/>
    </xf>
    <xf numFmtId="43" fontId="76" fillId="36" borderId="80" xfId="0" applyNumberFormat="1" applyFont="1" applyFill="1" applyBorder="1" applyAlignment="1">
      <alignment horizontal="center" vertical="center"/>
    </xf>
    <xf numFmtId="49" fontId="0" fillId="36" borderId="79" xfId="0" applyNumberFormat="1" applyFill="1" applyBorder="1" applyAlignment="1">
      <alignment horizontal="center" vertical="center"/>
    </xf>
    <xf numFmtId="49" fontId="0" fillId="36" borderId="80" xfId="0" applyNumberFormat="1" applyFill="1" applyBorder="1" applyAlignment="1">
      <alignment horizontal="center" vertical="center"/>
    </xf>
    <xf numFmtId="43" fontId="0" fillId="36" borderId="79" xfId="0" applyNumberFormat="1" applyFill="1" applyBorder="1" applyAlignment="1">
      <alignment horizontal="center" vertical="center"/>
    </xf>
    <xf numFmtId="43" fontId="0" fillId="36" borderId="80" xfId="0" applyNumberForma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justify"/>
    </xf>
    <xf numFmtId="0" fontId="11" fillId="0" borderId="40" xfId="0" applyFont="1" applyBorder="1" applyAlignment="1">
      <alignment horizontal="center" vertical="justify"/>
    </xf>
    <xf numFmtId="43" fontId="0" fillId="0" borderId="33" xfId="0" applyNumberFormat="1" applyFill="1" applyBorder="1" applyAlignment="1">
      <alignment horizontal="left"/>
    </xf>
    <xf numFmtId="43" fontId="0" fillId="0" borderId="34" xfId="0" applyNumberFormat="1" applyFill="1" applyBorder="1" applyAlignment="1">
      <alignment horizontal="left"/>
    </xf>
    <xf numFmtId="43" fontId="0" fillId="0" borderId="35" xfId="0" applyNumberFormat="1" applyFill="1" applyBorder="1" applyAlignment="1">
      <alignment horizontal="left"/>
    </xf>
    <xf numFmtId="43" fontId="0" fillId="0" borderId="27" xfId="0" applyNumberFormat="1" applyFill="1" applyBorder="1" applyAlignment="1">
      <alignment horizontal="left"/>
    </xf>
    <xf numFmtId="43" fontId="0" fillId="0" borderId="28" xfId="0" applyNumberFormat="1" applyFill="1" applyBorder="1" applyAlignment="1">
      <alignment horizontal="left"/>
    </xf>
    <xf numFmtId="43" fontId="0" fillId="0" borderId="29" xfId="0" applyNumberFormat="1" applyFill="1" applyBorder="1" applyAlignment="1">
      <alignment horizontal="left"/>
    </xf>
    <xf numFmtId="0" fontId="27" fillId="0" borderId="18" xfId="49" applyFont="1" applyBorder="1" applyAlignment="1">
      <alignment horizontal="left" vertical="center" indent="1"/>
      <protection/>
    </xf>
    <xf numFmtId="0" fontId="27" fillId="0" borderId="12" xfId="49" applyFont="1" applyBorder="1" applyAlignment="1">
      <alignment horizontal="left" vertical="center" indent="1"/>
      <protection/>
    </xf>
    <xf numFmtId="0" fontId="27" fillId="0" borderId="81" xfId="49" applyFont="1" applyBorder="1" applyAlignment="1">
      <alignment horizontal="left" vertical="center" indent="1"/>
      <protection/>
    </xf>
    <xf numFmtId="0" fontId="27" fillId="0" borderId="82" xfId="49" applyFont="1" applyBorder="1" applyAlignment="1">
      <alignment horizontal="center" vertical="center"/>
      <protection/>
    </xf>
    <xf numFmtId="0" fontId="27" fillId="0" borderId="83" xfId="49" applyFont="1" applyBorder="1" applyAlignment="1">
      <alignment horizontal="center" vertical="center"/>
      <protection/>
    </xf>
    <xf numFmtId="0" fontId="27" fillId="0" borderId="84" xfId="49" applyFont="1" applyBorder="1" applyAlignment="1">
      <alignment horizontal="center" vertical="center"/>
      <protection/>
    </xf>
    <xf numFmtId="0" fontId="27" fillId="0" borderId="58" xfId="49" applyFont="1" applyBorder="1" applyAlignment="1">
      <alignment horizontal="center" vertical="center"/>
      <protection/>
    </xf>
    <xf numFmtId="4" fontId="27" fillId="0" borderId="85" xfId="49" applyNumberFormat="1" applyFont="1" applyBorder="1" applyAlignment="1">
      <alignment horizontal="center" vertical="center"/>
      <protection/>
    </xf>
    <xf numFmtId="4" fontId="27" fillId="0" borderId="59" xfId="49" applyNumberFormat="1" applyFont="1" applyBorder="1" applyAlignment="1">
      <alignment horizontal="center" vertical="center"/>
      <protection/>
    </xf>
    <xf numFmtId="0" fontId="27" fillId="0" borderId="86" xfId="49" applyFont="1" applyBorder="1" applyAlignment="1">
      <alignment horizontal="center" vertical="center"/>
      <protection/>
    </xf>
    <xf numFmtId="0" fontId="27" fillId="0" borderId="87" xfId="49" applyFont="1" applyBorder="1" applyAlignment="1">
      <alignment horizontal="center" vertical="center"/>
      <protection/>
    </xf>
    <xf numFmtId="0" fontId="32" fillId="0" borderId="0" xfId="49" applyFont="1" applyAlignment="1">
      <alignment horizontal="center"/>
      <protection/>
    </xf>
    <xf numFmtId="43" fontId="11" fillId="0" borderId="10" xfId="0" applyNumberFormat="1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88" xfId="49" applyFont="1" applyBorder="1" applyAlignment="1">
      <alignment horizontal="center" vertical="center"/>
      <protection/>
    </xf>
    <xf numFmtId="0" fontId="27" fillId="0" borderId="89" xfId="49" applyFont="1" applyBorder="1" applyAlignment="1">
      <alignment horizontal="center" vertical="center"/>
      <protection/>
    </xf>
    <xf numFmtId="0" fontId="11" fillId="36" borderId="18" xfId="49" applyFont="1" applyFill="1" applyBorder="1" applyAlignment="1">
      <alignment horizontal="center"/>
      <protection/>
    </xf>
    <xf numFmtId="0" fontId="11" fillId="36" borderId="12" xfId="49" applyFont="1" applyFill="1" applyBorder="1" applyAlignment="1">
      <alignment horizontal="center"/>
      <protection/>
    </xf>
    <xf numFmtId="0" fontId="11" fillId="36" borderId="19" xfId="49" applyFont="1" applyFill="1" applyBorder="1" applyAlignment="1">
      <alignment horizontal="center"/>
      <protection/>
    </xf>
    <xf numFmtId="0" fontId="27" fillId="0" borderId="90" xfId="49" applyFont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  <cellStyle name="Vírgula 3" xfId="66"/>
    <cellStyle name="Vírgula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7.7109375" style="0" customWidth="1"/>
    <col min="2" max="2" width="9.7109375" style="20" customWidth="1"/>
    <col min="3" max="3" width="50.7109375" style="0" customWidth="1"/>
    <col min="4" max="4" width="8.8515625" style="0" customWidth="1"/>
    <col min="5" max="5" width="7.7109375" style="20" customWidth="1"/>
    <col min="6" max="7" width="12.7109375" style="0" customWidth="1"/>
    <col min="8" max="8" width="14.7109375" style="91" customWidth="1"/>
    <col min="9" max="9" width="10.7109375" style="20" customWidth="1"/>
    <col min="13" max="13" width="9.140625" style="0" customWidth="1"/>
  </cols>
  <sheetData>
    <row r="1" spans="1:9" s="34" customFormat="1" ht="15.75">
      <c r="A1" s="348" t="s">
        <v>634</v>
      </c>
      <c r="B1" s="348"/>
      <c r="C1" s="349"/>
      <c r="D1" s="349"/>
      <c r="E1" s="349"/>
      <c r="F1" s="349"/>
      <c r="G1" s="349"/>
      <c r="H1" s="349"/>
      <c r="I1" s="349"/>
    </row>
    <row r="2" spans="1:9" s="34" customFormat="1" ht="15.75" thickBot="1">
      <c r="A2" s="35"/>
      <c r="B2" s="36"/>
      <c r="C2" s="37"/>
      <c r="D2" s="38"/>
      <c r="E2" s="50"/>
      <c r="F2" s="39"/>
      <c r="G2" s="39"/>
      <c r="H2" s="39"/>
      <c r="I2" s="44"/>
    </row>
    <row r="3" spans="1:9" s="34" customFormat="1" ht="13.5" thickBot="1">
      <c r="A3" s="350" t="s">
        <v>54</v>
      </c>
      <c r="B3" s="351"/>
      <c r="C3" s="351"/>
      <c r="D3" s="351"/>
      <c r="E3" s="351"/>
      <c r="F3" s="351"/>
      <c r="G3" s="351"/>
      <c r="H3" s="351"/>
      <c r="I3" s="352"/>
    </row>
    <row r="4" spans="1:8" s="34" customFormat="1" ht="15" customHeight="1">
      <c r="A4" s="361" t="s">
        <v>633</v>
      </c>
      <c r="B4" s="362"/>
      <c r="C4" s="362"/>
      <c r="D4" s="362"/>
      <c r="E4" s="269"/>
      <c r="F4" s="202"/>
      <c r="G4" s="206" t="s">
        <v>198</v>
      </c>
      <c r="H4" s="331">
        <v>0.234</v>
      </c>
    </row>
    <row r="5" spans="1:8" s="34" customFormat="1" ht="15.75" thickBot="1">
      <c r="A5" s="268" t="s">
        <v>635</v>
      </c>
      <c r="B5" s="267"/>
      <c r="C5" s="265"/>
      <c r="D5" s="342" t="s">
        <v>629</v>
      </c>
      <c r="E5" s="42"/>
      <c r="F5" s="41"/>
      <c r="G5" s="40"/>
      <c r="H5" s="341">
        <f>1+H4</f>
        <v>1.234</v>
      </c>
    </row>
    <row r="6" spans="1:9" s="34" customFormat="1" ht="15.75" customHeight="1" thickBot="1">
      <c r="A6" s="346" t="s">
        <v>0</v>
      </c>
      <c r="B6" s="357" t="s">
        <v>1</v>
      </c>
      <c r="C6" s="359" t="s">
        <v>2</v>
      </c>
      <c r="D6" s="359" t="s">
        <v>3</v>
      </c>
      <c r="E6" s="359" t="s">
        <v>4</v>
      </c>
      <c r="F6" s="270" t="s">
        <v>195</v>
      </c>
      <c r="G6" s="271" t="s">
        <v>196</v>
      </c>
      <c r="H6" s="353" t="s">
        <v>197</v>
      </c>
      <c r="I6" s="355" t="s">
        <v>5</v>
      </c>
    </row>
    <row r="7" spans="1:11" ht="15.75" thickBot="1">
      <c r="A7" s="347"/>
      <c r="B7" s="358"/>
      <c r="C7" s="360"/>
      <c r="D7" s="360"/>
      <c r="E7" s="360"/>
      <c r="F7" s="270" t="s">
        <v>60</v>
      </c>
      <c r="G7" s="270" t="s">
        <v>60</v>
      </c>
      <c r="H7" s="354"/>
      <c r="I7" s="356"/>
      <c r="K7" s="19"/>
    </row>
    <row r="8" spans="1:9" s="22" customFormat="1" ht="15">
      <c r="A8" s="23" t="s">
        <v>6</v>
      </c>
      <c r="B8" s="199"/>
      <c r="C8" s="24" t="s">
        <v>64</v>
      </c>
      <c r="D8" s="25"/>
      <c r="E8" s="26"/>
      <c r="F8" s="25"/>
      <c r="G8" s="25"/>
      <c r="H8" s="203"/>
      <c r="I8" s="45"/>
    </row>
    <row r="9" spans="1:9" s="22" customFormat="1" ht="15">
      <c r="A9" s="27" t="s">
        <v>7</v>
      </c>
      <c r="B9" s="200" t="s">
        <v>8</v>
      </c>
      <c r="C9" s="257" t="s">
        <v>9</v>
      </c>
      <c r="D9" s="28">
        <f>Quantitativo!H12</f>
        <v>10</v>
      </c>
      <c r="E9" s="29" t="s">
        <v>10</v>
      </c>
      <c r="F9" s="28">
        <v>310.12</v>
      </c>
      <c r="G9" s="28">
        <f>ROUND(F9*$H$5,2)</f>
        <v>382.69</v>
      </c>
      <c r="H9" s="204">
        <f>ROUND(G9*D9,2)</f>
        <v>3826.9</v>
      </c>
      <c r="I9" s="46"/>
    </row>
    <row r="10" spans="1:9" s="22" customFormat="1" ht="15">
      <c r="A10" s="93" t="s">
        <v>460</v>
      </c>
      <c r="B10" s="200" t="s">
        <v>13</v>
      </c>
      <c r="C10" s="257" t="s">
        <v>461</v>
      </c>
      <c r="D10" s="28">
        <v>3</v>
      </c>
      <c r="E10" s="29" t="s">
        <v>10</v>
      </c>
      <c r="F10" s="28">
        <v>181.33</v>
      </c>
      <c r="G10" s="94">
        <f>ROUND(F10*$H$5,2)</f>
        <v>223.76</v>
      </c>
      <c r="H10" s="204">
        <f>ROUND(G10*D10,2)</f>
        <v>671.28</v>
      </c>
      <c r="I10" s="46"/>
    </row>
    <row r="11" spans="1:10" s="22" customFormat="1" ht="15">
      <c r="A11" s="93" t="s">
        <v>12</v>
      </c>
      <c r="B11" s="200" t="s">
        <v>26</v>
      </c>
      <c r="C11" s="257" t="s">
        <v>25</v>
      </c>
      <c r="D11" s="94">
        <v>141.92</v>
      </c>
      <c r="E11" s="29" t="s">
        <v>10</v>
      </c>
      <c r="F11" s="28">
        <v>4.28</v>
      </c>
      <c r="G11" s="94">
        <f>ROUND(F11*$H$5,2)</f>
        <v>5.28</v>
      </c>
      <c r="H11" s="204">
        <f>ROUND(G11*D11,2)</f>
        <v>749.34</v>
      </c>
      <c r="I11" s="46"/>
      <c r="J11" s="92"/>
    </row>
    <row r="12" spans="1:9" s="31" customFormat="1" ht="15">
      <c r="A12" s="272"/>
      <c r="B12" s="273"/>
      <c r="C12" s="274" t="s">
        <v>455</v>
      </c>
      <c r="D12" s="275"/>
      <c r="E12" s="276"/>
      <c r="F12" s="275"/>
      <c r="G12" s="275"/>
      <c r="H12" s="274">
        <f>SUM(H9:H11)</f>
        <v>5247.52</v>
      </c>
      <c r="I12" s="277">
        <f>H12/$G$187</f>
        <v>0.04337800044836852</v>
      </c>
    </row>
    <row r="13" spans="1:9" s="96" customFormat="1" ht="15">
      <c r="A13" s="93"/>
      <c r="B13" s="200"/>
      <c r="C13" s="86"/>
      <c r="D13" s="94"/>
      <c r="E13" s="95"/>
      <c r="F13" s="94"/>
      <c r="G13" s="94"/>
      <c r="H13" s="205"/>
      <c r="I13" s="47"/>
    </row>
    <row r="14" spans="1:9" s="31" customFormat="1" ht="15">
      <c r="A14" s="80" t="s">
        <v>28</v>
      </c>
      <c r="B14" s="200"/>
      <c r="C14" s="30" t="s">
        <v>544</v>
      </c>
      <c r="D14" s="28"/>
      <c r="E14" s="29"/>
      <c r="F14" s="28"/>
      <c r="G14" s="30"/>
      <c r="H14" s="205"/>
      <c r="I14" s="48"/>
    </row>
    <row r="15" spans="1:9" s="33" customFormat="1" ht="15">
      <c r="A15" s="78" t="s">
        <v>29</v>
      </c>
      <c r="B15" s="297" t="s">
        <v>296</v>
      </c>
      <c r="C15" s="260" t="s">
        <v>298</v>
      </c>
      <c r="D15" s="32">
        <v>41.04</v>
      </c>
      <c r="E15" s="79" t="s">
        <v>10</v>
      </c>
      <c r="F15" s="32">
        <v>9.03</v>
      </c>
      <c r="G15" s="94">
        <f aca="true" t="shared" si="0" ref="G15:G29">ROUND(F15*$H$5,2)</f>
        <v>11.14</v>
      </c>
      <c r="H15" s="204">
        <f>ROUND(G15*D15,2)</f>
        <v>457.19</v>
      </c>
      <c r="I15" s="49"/>
    </row>
    <row r="16" spans="1:9" s="33" customFormat="1" ht="15">
      <c r="A16" s="78" t="s">
        <v>30</v>
      </c>
      <c r="B16" s="297" t="s">
        <v>32</v>
      </c>
      <c r="C16" s="260" t="s">
        <v>299</v>
      </c>
      <c r="D16" s="32">
        <v>41.04</v>
      </c>
      <c r="E16" s="29" t="s">
        <v>10</v>
      </c>
      <c r="F16" s="28">
        <v>13.63</v>
      </c>
      <c r="G16" s="94">
        <f t="shared" si="0"/>
        <v>16.82</v>
      </c>
      <c r="H16" s="204">
        <f aca="true" t="shared" si="1" ref="H16:H29">ROUND(G16*D16,2)</f>
        <v>690.29</v>
      </c>
      <c r="I16" s="49"/>
    </row>
    <row r="17" spans="1:9" s="33" customFormat="1" ht="15">
      <c r="A17" s="78" t="s">
        <v>31</v>
      </c>
      <c r="B17" s="200" t="s">
        <v>295</v>
      </c>
      <c r="C17" s="257" t="s">
        <v>294</v>
      </c>
      <c r="D17" s="94">
        <v>30.78</v>
      </c>
      <c r="E17" s="95" t="s">
        <v>24</v>
      </c>
      <c r="F17" s="94">
        <v>45.81</v>
      </c>
      <c r="G17" s="94">
        <f t="shared" si="0"/>
        <v>56.53</v>
      </c>
      <c r="H17" s="204">
        <f t="shared" si="1"/>
        <v>1739.99</v>
      </c>
      <c r="I17" s="49"/>
    </row>
    <row r="18" spans="1:9" s="33" customFormat="1" ht="15">
      <c r="A18" s="90" t="s">
        <v>63</v>
      </c>
      <c r="B18" s="200"/>
      <c r="C18" s="257" t="s">
        <v>547</v>
      </c>
      <c r="D18" s="94"/>
      <c r="E18" s="95"/>
      <c r="F18" s="94"/>
      <c r="G18" s="94"/>
      <c r="H18" s="204"/>
      <c r="I18" s="98"/>
    </row>
    <row r="19" spans="1:9" s="33" customFormat="1" ht="15">
      <c r="A19" s="90" t="s">
        <v>520</v>
      </c>
      <c r="B19" s="297" t="s">
        <v>308</v>
      </c>
      <c r="C19" s="255" t="s">
        <v>309</v>
      </c>
      <c r="D19" s="32">
        <v>172.76</v>
      </c>
      <c r="E19" s="79" t="s">
        <v>10</v>
      </c>
      <c r="F19" s="32">
        <v>25.67</v>
      </c>
      <c r="G19" s="94">
        <f t="shared" si="0"/>
        <v>31.68</v>
      </c>
      <c r="H19" s="204">
        <f t="shared" si="1"/>
        <v>5473.04</v>
      </c>
      <c r="I19" s="49"/>
    </row>
    <row r="20" spans="1:9" s="33" customFormat="1" ht="15">
      <c r="A20" s="90" t="s">
        <v>521</v>
      </c>
      <c r="B20" s="297" t="s">
        <v>444</v>
      </c>
      <c r="C20" s="260" t="s">
        <v>519</v>
      </c>
      <c r="D20" s="32">
        <v>2.5</v>
      </c>
      <c r="E20" s="79" t="s">
        <v>24</v>
      </c>
      <c r="F20" s="32">
        <v>303.27</v>
      </c>
      <c r="G20" s="94">
        <f t="shared" si="0"/>
        <v>374.24</v>
      </c>
      <c r="H20" s="204">
        <f t="shared" si="1"/>
        <v>935.6</v>
      </c>
      <c r="I20" s="49"/>
    </row>
    <row r="21" spans="1:9" s="33" customFormat="1" ht="30" customHeight="1">
      <c r="A21" s="90" t="s">
        <v>522</v>
      </c>
      <c r="B21" s="298" t="s">
        <v>311</v>
      </c>
      <c r="C21" s="248" t="s">
        <v>312</v>
      </c>
      <c r="D21" s="249">
        <v>494.8</v>
      </c>
      <c r="E21" s="250" t="s">
        <v>310</v>
      </c>
      <c r="F21" s="249">
        <v>6.4</v>
      </c>
      <c r="G21" s="251">
        <f t="shared" si="0"/>
        <v>7.9</v>
      </c>
      <c r="H21" s="252">
        <f t="shared" si="1"/>
        <v>3908.92</v>
      </c>
      <c r="I21" s="49"/>
    </row>
    <row r="22" spans="1:9" s="33" customFormat="1" ht="30" customHeight="1">
      <c r="A22" s="90" t="s">
        <v>523</v>
      </c>
      <c r="B22" s="298" t="s">
        <v>314</v>
      </c>
      <c r="C22" s="248" t="s">
        <v>313</v>
      </c>
      <c r="D22" s="249">
        <v>807</v>
      </c>
      <c r="E22" s="250" t="s">
        <v>310</v>
      </c>
      <c r="F22" s="249">
        <v>6.82</v>
      </c>
      <c r="G22" s="251">
        <f t="shared" si="0"/>
        <v>8.42</v>
      </c>
      <c r="H22" s="252">
        <f t="shared" si="1"/>
        <v>6794.94</v>
      </c>
      <c r="I22" s="98"/>
    </row>
    <row r="23" spans="1:9" s="33" customFormat="1" ht="15">
      <c r="A23" s="90" t="s">
        <v>524</v>
      </c>
      <c r="B23" s="297" t="s">
        <v>315</v>
      </c>
      <c r="C23" s="256" t="s">
        <v>316</v>
      </c>
      <c r="D23" s="32">
        <v>25.47</v>
      </c>
      <c r="E23" s="79" t="s">
        <v>24</v>
      </c>
      <c r="F23" s="32">
        <v>329.7</v>
      </c>
      <c r="G23" s="94">
        <f t="shared" si="0"/>
        <v>406.85</v>
      </c>
      <c r="H23" s="204">
        <f t="shared" si="1"/>
        <v>10362.47</v>
      </c>
      <c r="I23" s="49"/>
    </row>
    <row r="24" spans="1:9" s="33" customFormat="1" ht="15">
      <c r="A24" s="90" t="s">
        <v>525</v>
      </c>
      <c r="B24" s="200" t="s">
        <v>199</v>
      </c>
      <c r="C24" s="257" t="s">
        <v>545</v>
      </c>
      <c r="D24" s="94">
        <v>0.46</v>
      </c>
      <c r="E24" s="95" t="s">
        <v>24</v>
      </c>
      <c r="F24" s="94">
        <v>1258.72</v>
      </c>
      <c r="G24" s="94">
        <f t="shared" si="0"/>
        <v>1553.26</v>
      </c>
      <c r="H24" s="204">
        <f t="shared" si="1"/>
        <v>714.5</v>
      </c>
      <c r="I24" s="49"/>
    </row>
    <row r="25" spans="1:9" s="33" customFormat="1" ht="15">
      <c r="A25" s="90" t="s">
        <v>526</v>
      </c>
      <c r="B25" s="299" t="s">
        <v>357</v>
      </c>
      <c r="C25" s="259" t="s">
        <v>358</v>
      </c>
      <c r="D25" s="94">
        <v>11.48</v>
      </c>
      <c r="E25" s="95" t="s">
        <v>10</v>
      </c>
      <c r="F25" s="94">
        <v>50.99</v>
      </c>
      <c r="G25" s="94">
        <f t="shared" si="0"/>
        <v>62.92</v>
      </c>
      <c r="H25" s="204">
        <f t="shared" si="1"/>
        <v>722.32</v>
      </c>
      <c r="I25" s="49"/>
    </row>
    <row r="26" spans="1:9" s="33" customFormat="1" ht="15">
      <c r="A26" s="90" t="s">
        <v>527</v>
      </c>
      <c r="B26" s="200" t="s">
        <v>322</v>
      </c>
      <c r="C26" s="257" t="s">
        <v>328</v>
      </c>
      <c r="D26" s="94">
        <v>56.46</v>
      </c>
      <c r="E26" s="95" t="s">
        <v>10</v>
      </c>
      <c r="F26" s="94">
        <v>9.98</v>
      </c>
      <c r="G26" s="94">
        <f t="shared" si="0"/>
        <v>12.32</v>
      </c>
      <c r="H26" s="204">
        <f t="shared" si="1"/>
        <v>695.59</v>
      </c>
      <c r="I26" s="49"/>
    </row>
    <row r="27" spans="1:9" s="33" customFormat="1" ht="15">
      <c r="A27" s="90" t="s">
        <v>528</v>
      </c>
      <c r="B27" s="200"/>
      <c r="C27" s="257" t="s">
        <v>44</v>
      </c>
      <c r="D27" s="94"/>
      <c r="E27" s="95"/>
      <c r="F27" s="94"/>
      <c r="G27" s="94">
        <f t="shared" si="0"/>
        <v>0</v>
      </c>
      <c r="H27" s="204">
        <f t="shared" si="1"/>
        <v>0</v>
      </c>
      <c r="I27" s="49"/>
    </row>
    <row r="28" spans="1:9" s="33" customFormat="1" ht="15">
      <c r="A28" s="78" t="s">
        <v>529</v>
      </c>
      <c r="B28" s="200" t="s">
        <v>46</v>
      </c>
      <c r="C28" s="257" t="s">
        <v>45</v>
      </c>
      <c r="D28" s="94">
        <v>68.76</v>
      </c>
      <c r="E28" s="95" t="s">
        <v>10</v>
      </c>
      <c r="F28" s="94">
        <v>1.94</v>
      </c>
      <c r="G28" s="94">
        <f t="shared" si="0"/>
        <v>2.39</v>
      </c>
      <c r="H28" s="204">
        <f t="shared" si="1"/>
        <v>164.34</v>
      </c>
      <c r="I28" s="49"/>
    </row>
    <row r="29" spans="1:9" s="33" customFormat="1" ht="15">
      <c r="A29" s="78" t="s">
        <v>530</v>
      </c>
      <c r="B29" s="200" t="s">
        <v>438</v>
      </c>
      <c r="C29" s="257" t="s">
        <v>273</v>
      </c>
      <c r="D29" s="94">
        <v>68.76</v>
      </c>
      <c r="E29" s="95" t="s">
        <v>10</v>
      </c>
      <c r="F29" s="94">
        <v>10.93</v>
      </c>
      <c r="G29" s="94">
        <f t="shared" si="0"/>
        <v>13.49</v>
      </c>
      <c r="H29" s="204">
        <f t="shared" si="1"/>
        <v>927.57</v>
      </c>
      <c r="I29" s="49"/>
    </row>
    <row r="30" spans="1:9" s="31" customFormat="1" ht="15">
      <c r="A30" s="272"/>
      <c r="B30" s="273"/>
      <c r="C30" s="274" t="s">
        <v>455</v>
      </c>
      <c r="D30" s="275"/>
      <c r="E30" s="276"/>
      <c r="F30" s="275"/>
      <c r="G30" s="291"/>
      <c r="H30" s="274">
        <f>SUM(H15:H29)</f>
        <v>33586.76</v>
      </c>
      <c r="I30" s="277">
        <f>H30/$G$187</f>
        <v>0.27764095998476346</v>
      </c>
    </row>
    <row r="31" spans="1:9" s="96" customFormat="1" ht="15">
      <c r="A31" s="93"/>
      <c r="B31" s="200"/>
      <c r="C31" s="86"/>
      <c r="D31" s="94"/>
      <c r="E31" s="95"/>
      <c r="F31" s="94"/>
      <c r="H31" s="205"/>
      <c r="I31" s="47"/>
    </row>
    <row r="32" spans="1:9" s="33" customFormat="1" ht="15">
      <c r="A32" s="80" t="s">
        <v>33</v>
      </c>
      <c r="B32" s="200"/>
      <c r="C32" s="30" t="s">
        <v>317</v>
      </c>
      <c r="D32" s="28"/>
      <c r="E32" s="29"/>
      <c r="F32" s="28"/>
      <c r="G32" s="28"/>
      <c r="H32" s="204"/>
      <c r="I32" s="49"/>
    </row>
    <row r="33" spans="1:9" s="33" customFormat="1" ht="15">
      <c r="A33" s="90" t="s">
        <v>34</v>
      </c>
      <c r="B33" s="299" t="s">
        <v>295</v>
      </c>
      <c r="C33" s="254" t="s">
        <v>294</v>
      </c>
      <c r="D33" s="28">
        <v>0.36</v>
      </c>
      <c r="E33" s="29" t="s">
        <v>24</v>
      </c>
      <c r="F33" s="28">
        <v>45.81</v>
      </c>
      <c r="G33" s="94">
        <f aca="true" t="shared" si="2" ref="G33:G45">ROUND(F33*$H$5,2)</f>
        <v>56.53</v>
      </c>
      <c r="H33" s="204">
        <f aca="true" t="shared" si="3" ref="H33:H45">ROUND(G33*D33,2)</f>
        <v>20.35</v>
      </c>
      <c r="I33" s="49"/>
    </row>
    <row r="34" spans="1:9" s="33" customFormat="1" ht="15">
      <c r="A34" s="90" t="s">
        <v>464</v>
      </c>
      <c r="B34" s="299" t="s">
        <v>199</v>
      </c>
      <c r="C34" s="258" t="s">
        <v>546</v>
      </c>
      <c r="D34" s="253">
        <v>0.54</v>
      </c>
      <c r="E34" s="95" t="s">
        <v>24</v>
      </c>
      <c r="F34" s="94">
        <v>1258.72</v>
      </c>
      <c r="G34" s="94">
        <f t="shared" si="2"/>
        <v>1553.26</v>
      </c>
      <c r="H34" s="204">
        <f t="shared" si="3"/>
        <v>838.76</v>
      </c>
      <c r="I34" s="98"/>
    </row>
    <row r="35" spans="1:9" s="33" customFormat="1" ht="15">
      <c r="A35" s="90" t="s">
        <v>465</v>
      </c>
      <c r="B35" s="299" t="s">
        <v>329</v>
      </c>
      <c r="C35" s="258" t="s">
        <v>330</v>
      </c>
      <c r="D35" s="253">
        <v>4</v>
      </c>
      <c r="E35" s="95" t="s">
        <v>10</v>
      </c>
      <c r="F35" s="94">
        <v>25.27</v>
      </c>
      <c r="G35" s="94">
        <f t="shared" si="2"/>
        <v>31.18</v>
      </c>
      <c r="H35" s="204">
        <f t="shared" si="3"/>
        <v>124.72</v>
      </c>
      <c r="I35" s="98"/>
    </row>
    <row r="36" spans="1:9" s="33" customFormat="1" ht="15">
      <c r="A36" s="90" t="s">
        <v>466</v>
      </c>
      <c r="B36" s="299" t="s">
        <v>320</v>
      </c>
      <c r="C36" s="258" t="s">
        <v>321</v>
      </c>
      <c r="D36" s="253">
        <v>1.79</v>
      </c>
      <c r="E36" s="95" t="s">
        <v>10</v>
      </c>
      <c r="F36" s="94">
        <v>22.82</v>
      </c>
      <c r="G36" s="94">
        <f t="shared" si="2"/>
        <v>28.16</v>
      </c>
      <c r="H36" s="204">
        <f t="shared" si="3"/>
        <v>50.41</v>
      </c>
      <c r="I36" s="98"/>
    </row>
    <row r="37" spans="1:9" s="33" customFormat="1" ht="15">
      <c r="A37" s="90" t="s">
        <v>467</v>
      </c>
      <c r="B37" s="299" t="s">
        <v>357</v>
      </c>
      <c r="C37" s="259" t="s">
        <v>358</v>
      </c>
      <c r="D37" s="253">
        <v>19.86</v>
      </c>
      <c r="E37" s="95" t="s">
        <v>10</v>
      </c>
      <c r="F37" s="94">
        <v>50.99</v>
      </c>
      <c r="G37" s="94">
        <f t="shared" si="2"/>
        <v>62.92</v>
      </c>
      <c r="H37" s="204">
        <f t="shared" si="3"/>
        <v>1249.59</v>
      </c>
      <c r="I37" s="98"/>
    </row>
    <row r="38" spans="1:9" s="33" customFormat="1" ht="15">
      <c r="A38" s="90" t="s">
        <v>468</v>
      </c>
      <c r="B38" s="299" t="s">
        <v>331</v>
      </c>
      <c r="C38" s="258" t="s">
        <v>458</v>
      </c>
      <c r="D38" s="253">
        <v>0.56</v>
      </c>
      <c r="E38" s="95" t="s">
        <v>24</v>
      </c>
      <c r="F38" s="94">
        <v>1385.54</v>
      </c>
      <c r="G38" s="94">
        <f t="shared" si="2"/>
        <v>1709.76</v>
      </c>
      <c r="H38" s="204">
        <f t="shared" si="3"/>
        <v>957.47</v>
      </c>
      <c r="I38" s="98"/>
    </row>
    <row r="39" spans="1:9" s="33" customFormat="1" ht="15">
      <c r="A39" s="90" t="s">
        <v>463</v>
      </c>
      <c r="B39" s="299" t="s">
        <v>66</v>
      </c>
      <c r="C39" s="259" t="s">
        <v>332</v>
      </c>
      <c r="D39" s="253">
        <v>41.58</v>
      </c>
      <c r="E39" s="95" t="s">
        <v>10</v>
      </c>
      <c r="F39" s="94">
        <v>23.93</v>
      </c>
      <c r="G39" s="94">
        <f t="shared" si="2"/>
        <v>29.53</v>
      </c>
      <c r="H39" s="204">
        <f t="shared" si="3"/>
        <v>1227.86</v>
      </c>
      <c r="I39" s="98"/>
    </row>
    <row r="40" spans="1:9" s="33" customFormat="1" ht="15">
      <c r="A40" s="90" t="s">
        <v>469</v>
      </c>
      <c r="B40" s="299" t="s">
        <v>323</v>
      </c>
      <c r="C40" s="258" t="s">
        <v>324</v>
      </c>
      <c r="D40" s="253">
        <v>26.24</v>
      </c>
      <c r="E40" s="95" t="s">
        <v>10</v>
      </c>
      <c r="F40" s="94">
        <v>52.6</v>
      </c>
      <c r="G40" s="94">
        <f t="shared" si="2"/>
        <v>64.91</v>
      </c>
      <c r="H40" s="204">
        <f t="shared" si="3"/>
        <v>1703.24</v>
      </c>
      <c r="I40" s="98"/>
    </row>
    <row r="41" spans="1:9" s="33" customFormat="1" ht="15">
      <c r="A41" s="90" t="s">
        <v>470</v>
      </c>
      <c r="B41" s="299" t="s">
        <v>320</v>
      </c>
      <c r="C41" s="258" t="s">
        <v>325</v>
      </c>
      <c r="D41" s="253">
        <v>7</v>
      </c>
      <c r="E41" s="95" t="s">
        <v>10</v>
      </c>
      <c r="F41" s="94">
        <v>22.82</v>
      </c>
      <c r="G41" s="94">
        <f t="shared" si="2"/>
        <v>28.16</v>
      </c>
      <c r="H41" s="204">
        <f t="shared" si="3"/>
        <v>197.12</v>
      </c>
      <c r="I41" s="98"/>
    </row>
    <row r="42" spans="1:9" s="33" customFormat="1" ht="15">
      <c r="A42" s="90" t="s">
        <v>471</v>
      </c>
      <c r="B42" s="299"/>
      <c r="C42" s="257" t="s">
        <v>44</v>
      </c>
      <c r="D42" s="253"/>
      <c r="E42" s="95"/>
      <c r="F42" s="94"/>
      <c r="G42" s="94"/>
      <c r="H42" s="204"/>
      <c r="I42" s="98"/>
    </row>
    <row r="43" spans="1:9" s="33" customFormat="1" ht="15">
      <c r="A43" s="90" t="s">
        <v>472</v>
      </c>
      <c r="B43" s="200" t="s">
        <v>46</v>
      </c>
      <c r="C43" s="257" t="s">
        <v>45</v>
      </c>
      <c r="D43" s="253">
        <v>31.96</v>
      </c>
      <c r="E43" s="95" t="s">
        <v>10</v>
      </c>
      <c r="F43" s="94">
        <v>1.94</v>
      </c>
      <c r="G43" s="94">
        <f t="shared" si="2"/>
        <v>2.39</v>
      </c>
      <c r="H43" s="204">
        <f t="shared" si="3"/>
        <v>76.38</v>
      </c>
      <c r="I43" s="98"/>
    </row>
    <row r="44" spans="1:9" s="33" customFormat="1" ht="15">
      <c r="A44" s="90" t="s">
        <v>473</v>
      </c>
      <c r="B44" s="200" t="s">
        <v>438</v>
      </c>
      <c r="C44" s="257" t="s">
        <v>273</v>
      </c>
      <c r="D44" s="253">
        <v>31.96</v>
      </c>
      <c r="E44" s="29" t="s">
        <v>10</v>
      </c>
      <c r="F44" s="28">
        <v>10.93</v>
      </c>
      <c r="G44" s="94">
        <f t="shared" si="2"/>
        <v>13.49</v>
      </c>
      <c r="H44" s="204">
        <f t="shared" si="3"/>
        <v>431.14</v>
      </c>
      <c r="I44" s="49"/>
    </row>
    <row r="45" spans="1:9" s="33" customFormat="1" ht="15">
      <c r="A45" s="90" t="s">
        <v>474</v>
      </c>
      <c r="B45" s="299" t="s">
        <v>326</v>
      </c>
      <c r="C45" s="258" t="s">
        <v>327</v>
      </c>
      <c r="D45" s="253">
        <v>2.66</v>
      </c>
      <c r="E45" s="29" t="s">
        <v>10</v>
      </c>
      <c r="F45" s="28">
        <v>654.55</v>
      </c>
      <c r="G45" s="94">
        <f t="shared" si="2"/>
        <v>807.71</v>
      </c>
      <c r="H45" s="204">
        <f t="shared" si="3"/>
        <v>2148.51</v>
      </c>
      <c r="I45" s="49"/>
    </row>
    <row r="46" spans="1:9" s="33" customFormat="1" ht="15">
      <c r="A46" s="279"/>
      <c r="B46" s="280"/>
      <c r="C46" s="274" t="s">
        <v>455</v>
      </c>
      <c r="D46" s="281"/>
      <c r="E46" s="276"/>
      <c r="F46" s="275"/>
      <c r="G46" s="282"/>
      <c r="H46" s="274">
        <f>SUM(H32:H45)</f>
        <v>9025.55</v>
      </c>
      <c r="I46" s="277">
        <f>H46/$G$187</f>
        <v>0.07460863645050853</v>
      </c>
    </row>
    <row r="47" spans="1:9" s="33" customFormat="1" ht="15">
      <c r="A47" s="78"/>
      <c r="B47" s="200"/>
      <c r="C47" s="30"/>
      <c r="D47" s="28"/>
      <c r="E47" s="29"/>
      <c r="F47" s="28"/>
      <c r="G47" s="30"/>
      <c r="H47" s="205"/>
      <c r="I47" s="47"/>
    </row>
    <row r="48" spans="1:9" s="22" customFormat="1" ht="15">
      <c r="A48" s="27"/>
      <c r="B48" s="200"/>
      <c r="C48" s="28"/>
      <c r="D48" s="28"/>
      <c r="E48" s="29"/>
      <c r="F48" s="28"/>
      <c r="G48" s="94"/>
      <c r="H48" s="204"/>
      <c r="I48" s="46"/>
    </row>
    <row r="49" spans="1:9" s="22" customFormat="1" ht="15">
      <c r="A49" s="80" t="s">
        <v>35</v>
      </c>
      <c r="B49" s="200"/>
      <c r="C49" s="30" t="s">
        <v>194</v>
      </c>
      <c r="D49" s="28"/>
      <c r="E49" s="29"/>
      <c r="F49" s="28"/>
      <c r="G49" s="94"/>
      <c r="H49" s="204"/>
      <c r="I49" s="46"/>
    </row>
    <row r="50" spans="1:9" s="92" customFormat="1" ht="15">
      <c r="A50" s="93" t="s">
        <v>36</v>
      </c>
      <c r="B50" s="200"/>
      <c r="C50" s="260" t="s">
        <v>462</v>
      </c>
      <c r="D50" s="94"/>
      <c r="E50" s="95"/>
      <c r="F50" s="94"/>
      <c r="G50" s="94"/>
      <c r="H50" s="204"/>
      <c r="I50" s="97"/>
    </row>
    <row r="51" spans="1:9" s="92" customFormat="1" ht="15">
      <c r="A51" s="93" t="s">
        <v>475</v>
      </c>
      <c r="B51" s="200" t="s">
        <v>209</v>
      </c>
      <c r="C51" s="260" t="s">
        <v>210</v>
      </c>
      <c r="D51" s="94">
        <v>15.36</v>
      </c>
      <c r="E51" s="95" t="s">
        <v>10</v>
      </c>
      <c r="F51" s="94">
        <v>6.54</v>
      </c>
      <c r="G51" s="94">
        <f>ROUND(F51*$H$5,2)</f>
        <v>8.07</v>
      </c>
      <c r="H51" s="204">
        <f>ROUND(G51*D51,2)</f>
        <v>123.96</v>
      </c>
      <c r="I51" s="97"/>
    </row>
    <row r="52" spans="1:9" s="92" customFormat="1" ht="15">
      <c r="A52" s="93" t="s">
        <v>476</v>
      </c>
      <c r="B52" s="200" t="s">
        <v>211</v>
      </c>
      <c r="C52" s="260" t="s">
        <v>212</v>
      </c>
      <c r="D52" s="94">
        <v>0.58</v>
      </c>
      <c r="E52" s="95" t="s">
        <v>24</v>
      </c>
      <c r="F52" s="94">
        <v>418.41</v>
      </c>
      <c r="G52" s="94">
        <f>ROUND(F52*$H$5,2)</f>
        <v>516.32</v>
      </c>
      <c r="H52" s="204">
        <f>ROUND(G52*D52,2)</f>
        <v>299.47</v>
      </c>
      <c r="I52" s="97"/>
    </row>
    <row r="53" spans="1:9" s="92" customFormat="1" ht="15">
      <c r="A53" s="93" t="s">
        <v>334</v>
      </c>
      <c r="B53" s="200"/>
      <c r="C53" s="260" t="s">
        <v>69</v>
      </c>
      <c r="D53" s="94"/>
      <c r="E53" s="95"/>
      <c r="F53" s="94"/>
      <c r="G53" s="94"/>
      <c r="H53" s="204"/>
      <c r="I53" s="97"/>
    </row>
    <row r="54" spans="1:9" s="22" customFormat="1" ht="15">
      <c r="A54" s="93" t="s">
        <v>477</v>
      </c>
      <c r="B54" s="200" t="s">
        <v>295</v>
      </c>
      <c r="C54" s="257" t="s">
        <v>294</v>
      </c>
      <c r="D54" s="28">
        <v>12.68</v>
      </c>
      <c r="E54" s="29" t="s">
        <v>24</v>
      </c>
      <c r="F54" s="28">
        <v>45.81</v>
      </c>
      <c r="G54" s="94">
        <f>ROUND(F54*$H$5,2)</f>
        <v>56.53</v>
      </c>
      <c r="H54" s="204">
        <f>ROUND(G54*D54,2)</f>
        <v>716.8</v>
      </c>
      <c r="I54" s="46"/>
    </row>
    <row r="55" spans="1:9" s="22" customFormat="1" ht="15">
      <c r="A55" s="93" t="s">
        <v>478</v>
      </c>
      <c r="B55" s="200" t="s">
        <v>232</v>
      </c>
      <c r="C55" s="257" t="s">
        <v>538</v>
      </c>
      <c r="D55" s="28">
        <v>1.2</v>
      </c>
      <c r="E55" s="29" t="s">
        <v>24</v>
      </c>
      <c r="F55" s="28">
        <v>724.9</v>
      </c>
      <c r="G55" s="94">
        <f>ROUND(F55*$H$5,2)</f>
        <v>894.53</v>
      </c>
      <c r="H55" s="204">
        <f aca="true" t="shared" si="4" ref="H55:H100">ROUND(G55*D55,2)</f>
        <v>1073.44</v>
      </c>
      <c r="I55" s="46"/>
    </row>
    <row r="56" spans="1:9" s="92" customFormat="1" ht="15">
      <c r="A56" s="93" t="s">
        <v>479</v>
      </c>
      <c r="B56" s="200" t="s">
        <v>245</v>
      </c>
      <c r="C56" s="257" t="s">
        <v>70</v>
      </c>
      <c r="D56" s="94">
        <v>0.12</v>
      </c>
      <c r="E56" s="95" t="s">
        <v>24</v>
      </c>
      <c r="F56" s="94">
        <v>2977.66</v>
      </c>
      <c r="G56" s="94">
        <f>ROUND(F56*$H$5,2)</f>
        <v>3674.43</v>
      </c>
      <c r="H56" s="204">
        <f t="shared" si="4"/>
        <v>440.93</v>
      </c>
      <c r="I56" s="97"/>
    </row>
    <row r="57" spans="1:9" s="22" customFormat="1" ht="15">
      <c r="A57" s="93" t="s">
        <v>480</v>
      </c>
      <c r="B57" s="200" t="s">
        <v>199</v>
      </c>
      <c r="C57" s="257" t="s">
        <v>545</v>
      </c>
      <c r="D57" s="28">
        <v>2.3</v>
      </c>
      <c r="E57" s="29" t="s">
        <v>24</v>
      </c>
      <c r="F57" s="28">
        <v>1258.72</v>
      </c>
      <c r="G57" s="94">
        <f aca="true" t="shared" si="5" ref="G57:G100">ROUND(F57*$H$5,2)</f>
        <v>1553.26</v>
      </c>
      <c r="H57" s="204">
        <f t="shared" si="4"/>
        <v>3572.5</v>
      </c>
      <c r="I57" s="46"/>
    </row>
    <row r="58" spans="1:9" s="92" customFormat="1" ht="15">
      <c r="A58" s="93" t="s">
        <v>481</v>
      </c>
      <c r="B58" s="200" t="s">
        <v>292</v>
      </c>
      <c r="C58" s="257" t="s">
        <v>293</v>
      </c>
      <c r="D58" s="94">
        <v>3.01</v>
      </c>
      <c r="E58" s="95" t="s">
        <v>24</v>
      </c>
      <c r="F58" s="94">
        <v>170.6</v>
      </c>
      <c r="G58" s="94">
        <f t="shared" si="5"/>
        <v>210.52</v>
      </c>
      <c r="H58" s="204">
        <f t="shared" si="4"/>
        <v>633.67</v>
      </c>
      <c r="I58" s="97"/>
    </row>
    <row r="59" spans="1:9" s="92" customFormat="1" ht="15">
      <c r="A59" s="93" t="s">
        <v>482</v>
      </c>
      <c r="B59" s="200" t="s">
        <v>354</v>
      </c>
      <c r="C59" s="257" t="s">
        <v>548</v>
      </c>
      <c r="D59" s="94">
        <v>3.01</v>
      </c>
      <c r="E59" s="95" t="s">
        <v>24</v>
      </c>
      <c r="F59" s="94">
        <v>428.31</v>
      </c>
      <c r="G59" s="94">
        <f t="shared" si="5"/>
        <v>528.53</v>
      </c>
      <c r="H59" s="204">
        <f t="shared" si="4"/>
        <v>1590.88</v>
      </c>
      <c r="I59" s="97"/>
    </row>
    <row r="60" spans="1:9" s="22" customFormat="1" ht="15">
      <c r="A60" s="93" t="s">
        <v>483</v>
      </c>
      <c r="B60" s="200" t="s">
        <v>235</v>
      </c>
      <c r="C60" s="257" t="s">
        <v>445</v>
      </c>
      <c r="D60" s="94">
        <v>4.22</v>
      </c>
      <c r="E60" s="29" t="s">
        <v>24</v>
      </c>
      <c r="F60" s="28">
        <v>567.97</v>
      </c>
      <c r="G60" s="94">
        <f t="shared" si="5"/>
        <v>700.87</v>
      </c>
      <c r="H60" s="204">
        <f t="shared" si="4"/>
        <v>2957.67</v>
      </c>
      <c r="I60" s="46"/>
    </row>
    <row r="61" spans="1:9" s="92" customFormat="1" ht="15">
      <c r="A61" s="93" t="s">
        <v>484</v>
      </c>
      <c r="B61" s="299" t="s">
        <v>320</v>
      </c>
      <c r="C61" s="258" t="s">
        <v>321</v>
      </c>
      <c r="D61" s="94">
        <v>3.1</v>
      </c>
      <c r="E61" s="95" t="s">
        <v>10</v>
      </c>
      <c r="F61" s="94">
        <v>22.82</v>
      </c>
      <c r="G61" s="94">
        <f t="shared" si="5"/>
        <v>28.16</v>
      </c>
      <c r="H61" s="204">
        <f t="shared" si="4"/>
        <v>87.3</v>
      </c>
      <c r="I61" s="97"/>
    </row>
    <row r="62" spans="1:9" s="92" customFormat="1" ht="15">
      <c r="A62" s="93" t="s">
        <v>485</v>
      </c>
      <c r="B62" s="200" t="s">
        <v>234</v>
      </c>
      <c r="C62" s="257" t="s">
        <v>276</v>
      </c>
      <c r="D62" s="94">
        <v>5.1</v>
      </c>
      <c r="E62" s="95" t="s">
        <v>27</v>
      </c>
      <c r="F62" s="94">
        <v>135.86</v>
      </c>
      <c r="G62" s="94">
        <f t="shared" si="5"/>
        <v>167.65</v>
      </c>
      <c r="H62" s="204">
        <f t="shared" si="4"/>
        <v>855.02</v>
      </c>
      <c r="I62" s="97"/>
    </row>
    <row r="63" spans="1:9" s="92" customFormat="1" ht="15">
      <c r="A63" s="93" t="s">
        <v>637</v>
      </c>
      <c r="B63" s="200" t="s">
        <v>284</v>
      </c>
      <c r="C63" s="257" t="s">
        <v>285</v>
      </c>
      <c r="D63" s="94">
        <v>1.09</v>
      </c>
      <c r="E63" s="95" t="s">
        <v>27</v>
      </c>
      <c r="F63" s="94">
        <v>145.47</v>
      </c>
      <c r="G63" s="94">
        <f t="shared" si="5"/>
        <v>179.51</v>
      </c>
      <c r="H63" s="204">
        <f t="shared" si="4"/>
        <v>195.67</v>
      </c>
      <c r="I63" s="97"/>
    </row>
    <row r="64" spans="1:9" s="92" customFormat="1" ht="15">
      <c r="A64" s="93" t="s">
        <v>335</v>
      </c>
      <c r="B64" s="300" t="s">
        <v>297</v>
      </c>
      <c r="C64" s="257" t="s">
        <v>543</v>
      </c>
      <c r="D64" s="94">
        <v>0.65</v>
      </c>
      <c r="E64" s="95" t="s">
        <v>24</v>
      </c>
      <c r="F64" s="94">
        <v>1884.56</v>
      </c>
      <c r="G64" s="94">
        <f t="shared" si="5"/>
        <v>2325.55</v>
      </c>
      <c r="H64" s="204">
        <f t="shared" si="4"/>
        <v>1511.61</v>
      </c>
      <c r="I64" s="97"/>
    </row>
    <row r="65" spans="1:9" s="92" customFormat="1" ht="15">
      <c r="A65" s="93" t="s">
        <v>336</v>
      </c>
      <c r="B65" s="300" t="s">
        <v>297</v>
      </c>
      <c r="C65" s="257" t="s">
        <v>638</v>
      </c>
      <c r="D65" s="94">
        <v>0.11</v>
      </c>
      <c r="E65" s="95" t="s">
        <v>24</v>
      </c>
      <c r="F65" s="94">
        <v>1884.56</v>
      </c>
      <c r="G65" s="94">
        <f t="shared" si="5"/>
        <v>2325.55</v>
      </c>
      <c r="H65" s="204">
        <f t="shared" si="4"/>
        <v>255.81</v>
      </c>
      <c r="I65" s="97"/>
    </row>
    <row r="66" spans="1:9" s="22" customFormat="1" ht="30">
      <c r="A66" s="93" t="s">
        <v>337</v>
      </c>
      <c r="B66" s="301" t="s">
        <v>357</v>
      </c>
      <c r="C66" s="262" t="s">
        <v>359</v>
      </c>
      <c r="D66" s="251">
        <v>12.1</v>
      </c>
      <c r="E66" s="264" t="s">
        <v>10</v>
      </c>
      <c r="F66" s="251">
        <v>50.99</v>
      </c>
      <c r="G66" s="251">
        <f t="shared" si="5"/>
        <v>62.92</v>
      </c>
      <c r="H66" s="252">
        <f t="shared" si="4"/>
        <v>761.33</v>
      </c>
      <c r="I66" s="46"/>
    </row>
    <row r="67" spans="1:9" s="22" customFormat="1" ht="30">
      <c r="A67" s="93" t="s">
        <v>338</v>
      </c>
      <c r="B67" s="302" t="s">
        <v>361</v>
      </c>
      <c r="C67" s="259" t="s">
        <v>360</v>
      </c>
      <c r="D67" s="251">
        <v>50.88</v>
      </c>
      <c r="E67" s="264" t="s">
        <v>10</v>
      </c>
      <c r="F67" s="251">
        <v>62.1</v>
      </c>
      <c r="G67" s="251">
        <f t="shared" si="5"/>
        <v>76.63</v>
      </c>
      <c r="H67" s="252">
        <f t="shared" si="4"/>
        <v>3898.93</v>
      </c>
      <c r="I67" s="46"/>
    </row>
    <row r="68" spans="1:9" s="22" customFormat="1" ht="30" customHeight="1">
      <c r="A68" s="93" t="s">
        <v>339</v>
      </c>
      <c r="B68" s="302" t="s">
        <v>450</v>
      </c>
      <c r="C68" s="343" t="s">
        <v>636</v>
      </c>
      <c r="D68" s="251">
        <v>2</v>
      </c>
      <c r="E68" s="264" t="s">
        <v>265</v>
      </c>
      <c r="F68" s="251">
        <v>771.41</v>
      </c>
      <c r="G68" s="251">
        <f t="shared" si="5"/>
        <v>951.92</v>
      </c>
      <c r="H68" s="252">
        <f t="shared" si="4"/>
        <v>1903.84</v>
      </c>
      <c r="I68" s="46"/>
    </row>
    <row r="69" spans="1:9" s="22" customFormat="1" ht="15">
      <c r="A69" s="93" t="s">
        <v>340</v>
      </c>
      <c r="B69" s="300" t="s">
        <v>451</v>
      </c>
      <c r="C69" s="257" t="s">
        <v>452</v>
      </c>
      <c r="D69" s="28">
        <v>76.8</v>
      </c>
      <c r="E69" s="29" t="s">
        <v>10</v>
      </c>
      <c r="F69" s="28">
        <v>40.76</v>
      </c>
      <c r="G69" s="94">
        <f t="shared" si="5"/>
        <v>50.3</v>
      </c>
      <c r="H69" s="204">
        <f t="shared" si="4"/>
        <v>3863.04</v>
      </c>
      <c r="I69" s="46"/>
    </row>
    <row r="70" spans="1:9" s="22" customFormat="1" ht="15">
      <c r="A70" s="93" t="s">
        <v>341</v>
      </c>
      <c r="B70" s="200" t="s">
        <v>40</v>
      </c>
      <c r="C70" s="257" t="s">
        <v>255</v>
      </c>
      <c r="D70" s="28">
        <v>8.8</v>
      </c>
      <c r="E70" s="29" t="s">
        <v>27</v>
      </c>
      <c r="F70" s="28">
        <v>64.56</v>
      </c>
      <c r="G70" s="94">
        <f t="shared" si="5"/>
        <v>79.67</v>
      </c>
      <c r="H70" s="204">
        <f t="shared" si="4"/>
        <v>701.1</v>
      </c>
      <c r="I70" s="46"/>
    </row>
    <row r="71" spans="1:9" s="92" customFormat="1" ht="15">
      <c r="A71" s="93" t="s">
        <v>342</v>
      </c>
      <c r="B71" s="200" t="s">
        <v>41</v>
      </c>
      <c r="C71" s="257" t="s">
        <v>256</v>
      </c>
      <c r="D71" s="94">
        <v>9.6</v>
      </c>
      <c r="E71" s="95" t="s">
        <v>27</v>
      </c>
      <c r="F71" s="94">
        <v>36.34</v>
      </c>
      <c r="G71" s="94">
        <f t="shared" si="5"/>
        <v>44.84</v>
      </c>
      <c r="H71" s="204">
        <f t="shared" si="4"/>
        <v>430.46</v>
      </c>
      <c r="I71" s="97"/>
    </row>
    <row r="72" spans="1:9" s="92" customFormat="1" ht="15">
      <c r="A72" s="93" t="s">
        <v>343</v>
      </c>
      <c r="B72" s="200"/>
      <c r="C72" s="257" t="s">
        <v>65</v>
      </c>
      <c r="D72" s="94"/>
      <c r="E72" s="95"/>
      <c r="F72" s="94"/>
      <c r="G72" s="94"/>
      <c r="H72" s="204"/>
      <c r="I72" s="97"/>
    </row>
    <row r="73" spans="1:9" s="92" customFormat="1" ht="15">
      <c r="A73" s="93" t="s">
        <v>486</v>
      </c>
      <c r="B73" s="200" t="s">
        <v>66</v>
      </c>
      <c r="C73" s="257" t="s">
        <v>257</v>
      </c>
      <c r="D73" s="94">
        <v>136.35</v>
      </c>
      <c r="E73" s="95" t="s">
        <v>10</v>
      </c>
      <c r="F73" s="94">
        <v>23.93</v>
      </c>
      <c r="G73" s="94">
        <f t="shared" si="5"/>
        <v>29.53</v>
      </c>
      <c r="H73" s="204">
        <f t="shared" si="4"/>
        <v>4026.42</v>
      </c>
      <c r="I73" s="97"/>
    </row>
    <row r="74" spans="1:9" s="92" customFormat="1" ht="15">
      <c r="A74" s="93" t="s">
        <v>487</v>
      </c>
      <c r="B74" s="200" t="s">
        <v>323</v>
      </c>
      <c r="C74" s="257" t="s">
        <v>333</v>
      </c>
      <c r="D74" s="94">
        <v>20.33</v>
      </c>
      <c r="E74" s="95" t="s">
        <v>10</v>
      </c>
      <c r="F74" s="94">
        <v>52.6</v>
      </c>
      <c r="G74" s="94">
        <f t="shared" si="5"/>
        <v>64.91</v>
      </c>
      <c r="H74" s="204">
        <f t="shared" si="4"/>
        <v>1319.62</v>
      </c>
      <c r="I74" s="97"/>
    </row>
    <row r="75" spans="1:9" s="92" customFormat="1" ht="15">
      <c r="A75" s="93" t="s">
        <v>488</v>
      </c>
      <c r="B75" s="200"/>
      <c r="C75" s="257" t="s">
        <v>67</v>
      </c>
      <c r="D75" s="94"/>
      <c r="E75" s="95"/>
      <c r="F75" s="94"/>
      <c r="G75" s="94"/>
      <c r="H75" s="204"/>
      <c r="I75" s="97"/>
    </row>
    <row r="76" spans="1:9" s="92" customFormat="1" ht="15">
      <c r="A76" s="93" t="s">
        <v>489</v>
      </c>
      <c r="B76" s="200" t="s">
        <v>48</v>
      </c>
      <c r="C76" s="257" t="s">
        <v>258</v>
      </c>
      <c r="D76" s="94">
        <v>19</v>
      </c>
      <c r="E76" s="95" t="s">
        <v>27</v>
      </c>
      <c r="F76" s="94">
        <v>9.57</v>
      </c>
      <c r="G76" s="94">
        <f t="shared" si="5"/>
        <v>11.81</v>
      </c>
      <c r="H76" s="204">
        <f t="shared" si="4"/>
        <v>224.39</v>
      </c>
      <c r="I76" s="97"/>
    </row>
    <row r="77" spans="1:9" s="92" customFormat="1" ht="15">
      <c r="A77" s="93" t="s">
        <v>490</v>
      </c>
      <c r="B77" s="200" t="s">
        <v>49</v>
      </c>
      <c r="C77" s="257" t="s">
        <v>259</v>
      </c>
      <c r="D77" s="94">
        <v>6</v>
      </c>
      <c r="E77" s="95" t="s">
        <v>265</v>
      </c>
      <c r="F77" s="94">
        <v>9.09</v>
      </c>
      <c r="G77" s="94">
        <f t="shared" si="5"/>
        <v>11.22</v>
      </c>
      <c r="H77" s="204">
        <f t="shared" si="4"/>
        <v>67.32</v>
      </c>
      <c r="I77" s="97"/>
    </row>
    <row r="78" spans="1:9" s="92" customFormat="1" ht="15">
      <c r="A78" s="93" t="s">
        <v>639</v>
      </c>
      <c r="B78" s="200" t="s">
        <v>50</v>
      </c>
      <c r="C78" s="257" t="s">
        <v>263</v>
      </c>
      <c r="D78" s="94">
        <v>1</v>
      </c>
      <c r="E78" s="95" t="s">
        <v>265</v>
      </c>
      <c r="F78" s="94">
        <v>9.35</v>
      </c>
      <c r="G78" s="94">
        <f t="shared" si="5"/>
        <v>11.54</v>
      </c>
      <c r="H78" s="204">
        <f t="shared" si="4"/>
        <v>11.54</v>
      </c>
      <c r="I78" s="97"/>
    </row>
    <row r="79" spans="1:9" s="92" customFormat="1" ht="15">
      <c r="A79" s="93" t="s">
        <v>640</v>
      </c>
      <c r="B79" s="200" t="s">
        <v>260</v>
      </c>
      <c r="C79" s="257" t="s">
        <v>175</v>
      </c>
      <c r="D79" s="94">
        <v>2</v>
      </c>
      <c r="E79" s="95" t="s">
        <v>265</v>
      </c>
      <c r="F79" s="94">
        <v>22.24</v>
      </c>
      <c r="G79" s="94">
        <f t="shared" si="5"/>
        <v>27.44</v>
      </c>
      <c r="H79" s="204">
        <f t="shared" si="4"/>
        <v>54.88</v>
      </c>
      <c r="I79" s="97"/>
    </row>
    <row r="80" spans="1:9" s="92" customFormat="1" ht="15">
      <c r="A80" s="93" t="s">
        <v>491</v>
      </c>
      <c r="B80" s="200"/>
      <c r="C80" s="257" t="s">
        <v>176</v>
      </c>
      <c r="D80" s="94"/>
      <c r="E80" s="95"/>
      <c r="F80" s="94"/>
      <c r="G80" s="94"/>
      <c r="H80" s="204"/>
      <c r="I80" s="97"/>
    </row>
    <row r="81" spans="1:9" s="92" customFormat="1" ht="15">
      <c r="A81" s="93" t="s">
        <v>492</v>
      </c>
      <c r="B81" s="200" t="s">
        <v>51</v>
      </c>
      <c r="C81" s="257" t="s">
        <v>261</v>
      </c>
      <c r="D81" s="94">
        <v>28</v>
      </c>
      <c r="E81" s="95" t="s">
        <v>27</v>
      </c>
      <c r="F81" s="94">
        <v>30.91</v>
      </c>
      <c r="G81" s="94">
        <f t="shared" si="5"/>
        <v>38.14</v>
      </c>
      <c r="H81" s="204">
        <f t="shared" si="4"/>
        <v>1067.92</v>
      </c>
      <c r="I81" s="97"/>
    </row>
    <row r="82" spans="1:9" s="92" customFormat="1" ht="15">
      <c r="A82" s="93" t="s">
        <v>493</v>
      </c>
      <c r="B82" s="200" t="s">
        <v>52</v>
      </c>
      <c r="C82" s="257" t="s">
        <v>262</v>
      </c>
      <c r="D82" s="94">
        <v>8</v>
      </c>
      <c r="E82" s="95" t="s">
        <v>265</v>
      </c>
      <c r="F82" s="94">
        <v>24.68</v>
      </c>
      <c r="G82" s="94">
        <f t="shared" si="5"/>
        <v>30.46</v>
      </c>
      <c r="H82" s="204">
        <f t="shared" si="4"/>
        <v>243.68</v>
      </c>
      <c r="I82" s="97"/>
    </row>
    <row r="83" spans="1:9" s="92" customFormat="1" ht="15">
      <c r="A83" s="93" t="s">
        <v>494</v>
      </c>
      <c r="B83" s="200"/>
      <c r="C83" s="257" t="s">
        <v>68</v>
      </c>
      <c r="D83" s="94"/>
      <c r="E83" s="95"/>
      <c r="F83" s="94"/>
      <c r="G83" s="94"/>
      <c r="H83" s="204"/>
      <c r="I83" s="97"/>
    </row>
    <row r="84" spans="1:9" s="92" customFormat="1" ht="15">
      <c r="A84" s="93" t="s">
        <v>495</v>
      </c>
      <c r="B84" s="200" t="s">
        <v>47</v>
      </c>
      <c r="C84" s="257" t="s">
        <v>264</v>
      </c>
      <c r="D84" s="94">
        <v>9.5</v>
      </c>
      <c r="E84" s="95" t="s">
        <v>27</v>
      </c>
      <c r="F84" s="94">
        <v>3.87</v>
      </c>
      <c r="G84" s="94">
        <f t="shared" si="5"/>
        <v>4.78</v>
      </c>
      <c r="H84" s="204">
        <f t="shared" si="4"/>
        <v>45.41</v>
      </c>
      <c r="I84" s="97"/>
    </row>
    <row r="85" spans="1:9" s="92" customFormat="1" ht="15">
      <c r="A85" s="93" t="s">
        <v>496</v>
      </c>
      <c r="B85" s="200" t="s">
        <v>448</v>
      </c>
      <c r="C85" s="257" t="s">
        <v>449</v>
      </c>
      <c r="D85" s="94">
        <v>3.5</v>
      </c>
      <c r="E85" s="95" t="s">
        <v>27</v>
      </c>
      <c r="F85" s="94">
        <v>6.59</v>
      </c>
      <c r="G85" s="94">
        <f t="shared" si="5"/>
        <v>8.13</v>
      </c>
      <c r="H85" s="204">
        <f t="shared" si="4"/>
        <v>28.46</v>
      </c>
      <c r="I85" s="97"/>
    </row>
    <row r="86" spans="1:9" s="92" customFormat="1" ht="15">
      <c r="A86" s="93" t="s">
        <v>641</v>
      </c>
      <c r="B86" s="200" t="s">
        <v>446</v>
      </c>
      <c r="C86" s="257" t="s">
        <v>447</v>
      </c>
      <c r="D86" s="94">
        <v>48</v>
      </c>
      <c r="E86" s="95" t="s">
        <v>27</v>
      </c>
      <c r="F86" s="94">
        <v>5.18</v>
      </c>
      <c r="G86" s="94">
        <f t="shared" si="5"/>
        <v>6.39</v>
      </c>
      <c r="H86" s="204">
        <f t="shared" si="4"/>
        <v>306.72</v>
      </c>
      <c r="I86" s="97"/>
    </row>
    <row r="87" spans="1:9" s="92" customFormat="1" ht="15">
      <c r="A87" s="93" t="s">
        <v>642</v>
      </c>
      <c r="B87" s="200" t="s">
        <v>192</v>
      </c>
      <c r="C87" s="257" t="s">
        <v>266</v>
      </c>
      <c r="D87" s="94">
        <v>1</v>
      </c>
      <c r="E87" s="95" t="s">
        <v>265</v>
      </c>
      <c r="F87" s="94">
        <v>32.55</v>
      </c>
      <c r="G87" s="94">
        <f t="shared" si="5"/>
        <v>40.17</v>
      </c>
      <c r="H87" s="204">
        <f t="shared" si="4"/>
        <v>40.17</v>
      </c>
      <c r="I87" s="97"/>
    </row>
    <row r="88" spans="1:9" s="92" customFormat="1" ht="15">
      <c r="A88" s="93" t="s">
        <v>643</v>
      </c>
      <c r="B88" s="200" t="s">
        <v>268</v>
      </c>
      <c r="C88" s="257" t="s">
        <v>267</v>
      </c>
      <c r="D88" s="94">
        <v>1</v>
      </c>
      <c r="E88" s="95" t="s">
        <v>265</v>
      </c>
      <c r="F88" s="94">
        <v>32.14</v>
      </c>
      <c r="G88" s="94">
        <f t="shared" si="5"/>
        <v>39.66</v>
      </c>
      <c r="H88" s="204">
        <f t="shared" si="4"/>
        <v>39.66</v>
      </c>
      <c r="I88" s="97"/>
    </row>
    <row r="89" spans="1:9" s="92" customFormat="1" ht="15">
      <c r="A89" s="93" t="s">
        <v>644</v>
      </c>
      <c r="B89" s="200" t="s">
        <v>270</v>
      </c>
      <c r="C89" s="257" t="s">
        <v>269</v>
      </c>
      <c r="D89" s="94">
        <v>1</v>
      </c>
      <c r="E89" s="95" t="s">
        <v>265</v>
      </c>
      <c r="F89" s="94">
        <v>19.85</v>
      </c>
      <c r="G89" s="94">
        <f t="shared" si="5"/>
        <v>24.49</v>
      </c>
      <c r="H89" s="204">
        <f t="shared" si="4"/>
        <v>24.49</v>
      </c>
      <c r="I89" s="97"/>
    </row>
    <row r="90" spans="1:9" s="92" customFormat="1" ht="15">
      <c r="A90" s="93" t="s">
        <v>645</v>
      </c>
      <c r="B90" s="200" t="s">
        <v>272</v>
      </c>
      <c r="C90" s="257" t="s">
        <v>271</v>
      </c>
      <c r="D90" s="94">
        <v>2</v>
      </c>
      <c r="E90" s="95" t="s">
        <v>265</v>
      </c>
      <c r="F90" s="94">
        <v>37.06</v>
      </c>
      <c r="G90" s="94">
        <f t="shared" si="5"/>
        <v>45.73</v>
      </c>
      <c r="H90" s="204">
        <f t="shared" si="4"/>
        <v>91.46</v>
      </c>
      <c r="I90" s="97"/>
    </row>
    <row r="91" spans="1:9" s="92" customFormat="1" ht="15">
      <c r="A91" s="93" t="s">
        <v>646</v>
      </c>
      <c r="B91" s="200" t="s">
        <v>628</v>
      </c>
      <c r="C91" s="257" t="s">
        <v>627</v>
      </c>
      <c r="D91" s="94">
        <v>2</v>
      </c>
      <c r="E91" s="95" t="s">
        <v>265</v>
      </c>
      <c r="F91" s="94">
        <v>20.55</v>
      </c>
      <c r="G91" s="94">
        <f t="shared" si="5"/>
        <v>25.36</v>
      </c>
      <c r="H91" s="204">
        <f t="shared" si="4"/>
        <v>50.72</v>
      </c>
      <c r="I91" s="97"/>
    </row>
    <row r="92" spans="1:9" s="92" customFormat="1" ht="15">
      <c r="A92" s="93" t="s">
        <v>497</v>
      </c>
      <c r="B92" s="200"/>
      <c r="C92" s="257" t="s">
        <v>44</v>
      </c>
      <c r="D92" s="94"/>
      <c r="E92" s="95"/>
      <c r="F92" s="94"/>
      <c r="G92" s="94"/>
      <c r="H92" s="204"/>
      <c r="I92" s="97"/>
    </row>
    <row r="93" spans="1:9" s="92" customFormat="1" ht="15">
      <c r="A93" s="93" t="s">
        <v>647</v>
      </c>
      <c r="B93" s="200" t="s">
        <v>46</v>
      </c>
      <c r="C93" s="257" t="s">
        <v>45</v>
      </c>
      <c r="D93" s="94">
        <v>78.25</v>
      </c>
      <c r="E93" s="95" t="s">
        <v>10</v>
      </c>
      <c r="F93" s="94">
        <v>1.94</v>
      </c>
      <c r="G93" s="94">
        <f t="shared" si="5"/>
        <v>2.39</v>
      </c>
      <c r="H93" s="204">
        <f t="shared" si="4"/>
        <v>187.02</v>
      </c>
      <c r="I93" s="97"/>
    </row>
    <row r="94" spans="1:9" s="92" customFormat="1" ht="15">
      <c r="A94" s="93" t="s">
        <v>648</v>
      </c>
      <c r="B94" s="200" t="s">
        <v>438</v>
      </c>
      <c r="C94" s="257" t="s">
        <v>273</v>
      </c>
      <c r="D94" s="94">
        <v>78.25</v>
      </c>
      <c r="E94" s="95" t="s">
        <v>10</v>
      </c>
      <c r="F94" s="94">
        <v>10.93</v>
      </c>
      <c r="G94" s="94">
        <f t="shared" si="5"/>
        <v>13.49</v>
      </c>
      <c r="H94" s="204">
        <f t="shared" si="4"/>
        <v>1055.59</v>
      </c>
      <c r="I94" s="97"/>
    </row>
    <row r="95" spans="1:9" s="92" customFormat="1" ht="15">
      <c r="A95" s="93" t="s">
        <v>498</v>
      </c>
      <c r="B95" s="200" t="s">
        <v>300</v>
      </c>
      <c r="C95" s="257" t="s">
        <v>274</v>
      </c>
      <c r="D95" s="94">
        <v>1</v>
      </c>
      <c r="E95" s="95" t="s">
        <v>265</v>
      </c>
      <c r="F95" s="94">
        <v>2200</v>
      </c>
      <c r="G95" s="94">
        <f t="shared" si="5"/>
        <v>2714.8</v>
      </c>
      <c r="H95" s="204">
        <f t="shared" si="4"/>
        <v>2714.8</v>
      </c>
      <c r="I95" s="97"/>
    </row>
    <row r="96" spans="1:9" s="92" customFormat="1" ht="15">
      <c r="A96" s="93" t="s">
        <v>649</v>
      </c>
      <c r="B96" s="200"/>
      <c r="C96" s="257" t="s">
        <v>549</v>
      </c>
      <c r="D96" s="94"/>
      <c r="E96" s="95"/>
      <c r="F96" s="94"/>
      <c r="G96" s="94"/>
      <c r="H96" s="204"/>
      <c r="I96" s="97"/>
    </row>
    <row r="97" spans="1:9" s="92" customFormat="1" ht="30">
      <c r="A97" s="93" t="s">
        <v>650</v>
      </c>
      <c r="B97" s="301" t="s">
        <v>357</v>
      </c>
      <c r="C97" s="259" t="s">
        <v>359</v>
      </c>
      <c r="D97" s="251">
        <v>4.42</v>
      </c>
      <c r="E97" s="264" t="s">
        <v>10</v>
      </c>
      <c r="F97" s="251">
        <v>50.99</v>
      </c>
      <c r="G97" s="251">
        <f t="shared" si="5"/>
        <v>62.92</v>
      </c>
      <c r="H97" s="252">
        <f t="shared" si="4"/>
        <v>278.11</v>
      </c>
      <c r="I97" s="97"/>
    </row>
    <row r="98" spans="1:9" s="92" customFormat="1" ht="15">
      <c r="A98" s="93" t="s">
        <v>651</v>
      </c>
      <c r="B98" s="200" t="s">
        <v>66</v>
      </c>
      <c r="C98" s="257" t="s">
        <v>257</v>
      </c>
      <c r="D98" s="94">
        <v>5.35</v>
      </c>
      <c r="E98" s="95" t="s">
        <v>10</v>
      </c>
      <c r="F98" s="94">
        <v>23.93</v>
      </c>
      <c r="G98" s="94">
        <f t="shared" si="5"/>
        <v>29.53</v>
      </c>
      <c r="H98" s="204">
        <f t="shared" si="4"/>
        <v>157.99</v>
      </c>
      <c r="I98" s="97"/>
    </row>
    <row r="99" spans="1:9" s="92" customFormat="1" ht="15">
      <c r="A99" s="93" t="s">
        <v>652</v>
      </c>
      <c r="B99" s="297" t="s">
        <v>308</v>
      </c>
      <c r="C99" s="255" t="s">
        <v>309</v>
      </c>
      <c r="D99" s="94">
        <v>0.38</v>
      </c>
      <c r="E99" s="95" t="s">
        <v>10</v>
      </c>
      <c r="F99" s="94">
        <v>25.67</v>
      </c>
      <c r="G99" s="94">
        <f t="shared" si="5"/>
        <v>31.68</v>
      </c>
      <c r="H99" s="204">
        <f t="shared" si="4"/>
        <v>12.04</v>
      </c>
      <c r="I99" s="97"/>
    </row>
    <row r="100" spans="1:9" s="92" customFormat="1" ht="15">
      <c r="A100" s="93" t="s">
        <v>653</v>
      </c>
      <c r="B100" s="299" t="s">
        <v>331</v>
      </c>
      <c r="C100" s="258" t="s">
        <v>459</v>
      </c>
      <c r="D100" s="253">
        <v>0.18</v>
      </c>
      <c r="E100" s="95" t="s">
        <v>24</v>
      </c>
      <c r="F100" s="94">
        <v>1385.54</v>
      </c>
      <c r="G100" s="94">
        <f t="shared" si="5"/>
        <v>1709.76</v>
      </c>
      <c r="H100" s="204">
        <f t="shared" si="4"/>
        <v>307.76</v>
      </c>
      <c r="I100" s="97"/>
    </row>
    <row r="101" spans="1:9" s="22" customFormat="1" ht="15">
      <c r="A101" s="272"/>
      <c r="B101" s="273"/>
      <c r="C101" s="274" t="s">
        <v>455</v>
      </c>
      <c r="D101" s="275"/>
      <c r="E101" s="276"/>
      <c r="F101" s="275"/>
      <c r="G101" s="278"/>
      <c r="H101" s="274">
        <f>SUM(H51:H100)</f>
        <v>38229.6</v>
      </c>
      <c r="I101" s="277">
        <f>H101/$G$187</f>
        <v>0.31602044507518773</v>
      </c>
    </row>
    <row r="102" spans="1:9" s="82" customFormat="1" ht="15">
      <c r="A102" s="27"/>
      <c r="B102" s="200"/>
      <c r="C102" s="30"/>
      <c r="D102" s="28"/>
      <c r="E102" s="29"/>
      <c r="F102" s="28"/>
      <c r="G102" s="30"/>
      <c r="H102" s="205"/>
      <c r="I102" s="47"/>
    </row>
    <row r="103" spans="1:9" s="33" customFormat="1" ht="15">
      <c r="A103" s="80" t="s">
        <v>38</v>
      </c>
      <c r="B103" s="200"/>
      <c r="C103" s="30" t="s">
        <v>318</v>
      </c>
      <c r="D103" s="28"/>
      <c r="E103" s="29"/>
      <c r="F103" s="28"/>
      <c r="G103" s="28"/>
      <c r="H103" s="204"/>
      <c r="I103" s="49"/>
    </row>
    <row r="104" spans="1:9" s="33" customFormat="1" ht="15">
      <c r="A104" s="90" t="s">
        <v>39</v>
      </c>
      <c r="B104" s="200"/>
      <c r="C104" s="293" t="s">
        <v>69</v>
      </c>
      <c r="D104" s="94"/>
      <c r="E104" s="95"/>
      <c r="F104" s="94"/>
      <c r="G104" s="94"/>
      <c r="H104" s="204"/>
      <c r="I104" s="98"/>
    </row>
    <row r="105" spans="1:9" s="33" customFormat="1" ht="15">
      <c r="A105" s="78" t="s">
        <v>550</v>
      </c>
      <c r="B105" s="299" t="s">
        <v>295</v>
      </c>
      <c r="C105" s="254" t="s">
        <v>294</v>
      </c>
      <c r="D105" s="94">
        <v>2.33</v>
      </c>
      <c r="E105" s="95" t="s">
        <v>24</v>
      </c>
      <c r="F105" s="94">
        <v>45.81</v>
      </c>
      <c r="G105" s="94">
        <f aca="true" t="shared" si="6" ref="G105:G177">ROUND(F105*$H$5,2)</f>
        <v>56.53</v>
      </c>
      <c r="H105" s="204">
        <f aca="true" t="shared" si="7" ref="H105:H177">ROUND(G105*D105,2)</f>
        <v>131.71</v>
      </c>
      <c r="I105" s="49"/>
    </row>
    <row r="106" spans="1:9" s="33" customFormat="1" ht="15">
      <c r="A106" s="90" t="s">
        <v>551</v>
      </c>
      <c r="B106" s="297" t="s">
        <v>308</v>
      </c>
      <c r="C106" s="255" t="s">
        <v>309</v>
      </c>
      <c r="D106" s="89">
        <v>25.85</v>
      </c>
      <c r="E106" s="88" t="s">
        <v>10</v>
      </c>
      <c r="F106" s="89">
        <v>25.67</v>
      </c>
      <c r="G106" s="94">
        <f t="shared" si="6"/>
        <v>31.68</v>
      </c>
      <c r="H106" s="204">
        <f t="shared" si="7"/>
        <v>818.93</v>
      </c>
      <c r="I106" s="98"/>
    </row>
    <row r="107" spans="1:9" s="33" customFormat="1" ht="30">
      <c r="A107" s="90" t="s">
        <v>552</v>
      </c>
      <c r="B107" s="298" t="s">
        <v>347</v>
      </c>
      <c r="C107" s="248" t="s">
        <v>348</v>
      </c>
      <c r="D107" s="249">
        <v>19.5</v>
      </c>
      <c r="E107" s="250" t="s">
        <v>310</v>
      </c>
      <c r="F107" s="249">
        <v>12.74</v>
      </c>
      <c r="G107" s="251">
        <f>ROUND(F107*$H$5,2)</f>
        <v>15.72</v>
      </c>
      <c r="H107" s="252">
        <f t="shared" si="7"/>
        <v>306.54</v>
      </c>
      <c r="I107" s="98"/>
    </row>
    <row r="108" spans="1:9" s="33" customFormat="1" ht="30">
      <c r="A108" s="90" t="s">
        <v>553</v>
      </c>
      <c r="B108" s="298" t="s">
        <v>344</v>
      </c>
      <c r="C108" s="248" t="s">
        <v>349</v>
      </c>
      <c r="D108" s="249">
        <v>19.4</v>
      </c>
      <c r="E108" s="250" t="s">
        <v>310</v>
      </c>
      <c r="F108" s="249">
        <v>10.9</v>
      </c>
      <c r="G108" s="251">
        <f t="shared" si="6"/>
        <v>13.45</v>
      </c>
      <c r="H108" s="252">
        <f t="shared" si="7"/>
        <v>260.93</v>
      </c>
      <c r="I108" s="98"/>
    </row>
    <row r="109" spans="1:9" s="33" customFormat="1" ht="30">
      <c r="A109" s="90" t="s">
        <v>554</v>
      </c>
      <c r="B109" s="298" t="s">
        <v>345</v>
      </c>
      <c r="C109" s="248" t="s">
        <v>350</v>
      </c>
      <c r="D109" s="249">
        <v>21.9</v>
      </c>
      <c r="E109" s="250" t="s">
        <v>310</v>
      </c>
      <c r="F109" s="249">
        <v>10.3</v>
      </c>
      <c r="G109" s="251">
        <f>ROUND(F109*$H$5,2)</f>
        <v>12.71</v>
      </c>
      <c r="H109" s="252">
        <f t="shared" si="7"/>
        <v>278.35</v>
      </c>
      <c r="I109" s="98"/>
    </row>
    <row r="110" spans="1:9" s="33" customFormat="1" ht="30">
      <c r="A110" s="90" t="s">
        <v>555</v>
      </c>
      <c r="B110" s="298" t="s">
        <v>346</v>
      </c>
      <c r="C110" s="248" t="s">
        <v>351</v>
      </c>
      <c r="D110" s="249">
        <v>52.3</v>
      </c>
      <c r="E110" s="250" t="s">
        <v>310</v>
      </c>
      <c r="F110" s="249">
        <v>8.35</v>
      </c>
      <c r="G110" s="251">
        <f>ROUND(F110*$H$5,2)</f>
        <v>10.3</v>
      </c>
      <c r="H110" s="252">
        <f t="shared" si="7"/>
        <v>538.69</v>
      </c>
      <c r="I110" s="98"/>
    </row>
    <row r="111" spans="1:9" s="33" customFormat="1" ht="15">
      <c r="A111" s="90" t="s">
        <v>556</v>
      </c>
      <c r="B111" s="297" t="s">
        <v>353</v>
      </c>
      <c r="C111" s="256" t="s">
        <v>352</v>
      </c>
      <c r="D111" s="89">
        <v>1.86</v>
      </c>
      <c r="E111" s="88" t="s">
        <v>24</v>
      </c>
      <c r="F111" s="89">
        <v>304.89</v>
      </c>
      <c r="G111" s="94">
        <f t="shared" si="6"/>
        <v>376.23</v>
      </c>
      <c r="H111" s="204">
        <f t="shared" si="7"/>
        <v>699.79</v>
      </c>
      <c r="I111" s="98"/>
    </row>
    <row r="112" spans="1:9" s="33" customFormat="1" ht="15">
      <c r="A112" s="90" t="s">
        <v>557</v>
      </c>
      <c r="B112" s="200" t="s">
        <v>292</v>
      </c>
      <c r="C112" s="257" t="s">
        <v>293</v>
      </c>
      <c r="D112" s="94">
        <v>0.49</v>
      </c>
      <c r="E112" s="95" t="s">
        <v>24</v>
      </c>
      <c r="F112" s="94">
        <v>170.6</v>
      </c>
      <c r="G112" s="94">
        <f t="shared" si="6"/>
        <v>210.52</v>
      </c>
      <c r="H112" s="204">
        <f t="shared" si="7"/>
        <v>103.15</v>
      </c>
      <c r="I112" s="98"/>
    </row>
    <row r="113" spans="1:9" s="33" customFormat="1" ht="15">
      <c r="A113" s="90" t="s">
        <v>558</v>
      </c>
      <c r="B113" s="200" t="s">
        <v>354</v>
      </c>
      <c r="C113" s="257" t="s">
        <v>560</v>
      </c>
      <c r="D113" s="94">
        <v>0.29</v>
      </c>
      <c r="E113" s="95" t="s">
        <v>24</v>
      </c>
      <c r="F113" s="94">
        <v>428.31</v>
      </c>
      <c r="G113" s="94">
        <f t="shared" si="6"/>
        <v>528.53</v>
      </c>
      <c r="H113" s="204">
        <f t="shared" si="7"/>
        <v>153.27</v>
      </c>
      <c r="I113" s="98"/>
    </row>
    <row r="114" spans="1:9" s="33" customFormat="1" ht="15">
      <c r="A114" s="90" t="s">
        <v>559</v>
      </c>
      <c r="B114" s="200" t="s">
        <v>235</v>
      </c>
      <c r="C114" s="257" t="s">
        <v>355</v>
      </c>
      <c r="D114" s="94">
        <v>0.49</v>
      </c>
      <c r="E114" s="95" t="s">
        <v>24</v>
      </c>
      <c r="F114" s="94">
        <v>567.97</v>
      </c>
      <c r="G114" s="94">
        <f t="shared" si="6"/>
        <v>700.87</v>
      </c>
      <c r="H114" s="204">
        <f t="shared" si="7"/>
        <v>343.43</v>
      </c>
      <c r="I114" s="98"/>
    </row>
    <row r="115" spans="1:9" s="33" customFormat="1" ht="15">
      <c r="A115" s="90" t="s">
        <v>499</v>
      </c>
      <c r="B115" s="299" t="s">
        <v>320</v>
      </c>
      <c r="C115" s="258" t="s">
        <v>321</v>
      </c>
      <c r="D115" s="253">
        <v>2.51</v>
      </c>
      <c r="E115" s="95" t="s">
        <v>10</v>
      </c>
      <c r="F115" s="94">
        <v>22.82</v>
      </c>
      <c r="G115" s="94">
        <f t="shared" si="6"/>
        <v>28.16</v>
      </c>
      <c r="H115" s="204">
        <f t="shared" si="7"/>
        <v>70.68</v>
      </c>
      <c r="I115" s="98"/>
    </row>
    <row r="116" spans="1:9" s="33" customFormat="1" ht="15">
      <c r="A116" s="90" t="s">
        <v>503</v>
      </c>
      <c r="B116" s="299" t="s">
        <v>381</v>
      </c>
      <c r="C116" s="258" t="s">
        <v>380</v>
      </c>
      <c r="D116" s="253">
        <v>13.76</v>
      </c>
      <c r="E116" s="95" t="s">
        <v>10</v>
      </c>
      <c r="F116" s="94">
        <v>23.65</v>
      </c>
      <c r="G116" s="94">
        <f t="shared" si="6"/>
        <v>29.18</v>
      </c>
      <c r="H116" s="204">
        <f t="shared" si="7"/>
        <v>401.52</v>
      </c>
      <c r="I116" s="98"/>
    </row>
    <row r="117" spans="1:9" s="33" customFormat="1" ht="15">
      <c r="A117" s="90" t="s">
        <v>501</v>
      </c>
      <c r="B117" s="299" t="s">
        <v>356</v>
      </c>
      <c r="C117" s="259" t="s">
        <v>362</v>
      </c>
      <c r="D117" s="253">
        <v>33.13</v>
      </c>
      <c r="E117" s="95" t="s">
        <v>10</v>
      </c>
      <c r="F117" s="94">
        <v>52.89</v>
      </c>
      <c r="G117" s="94">
        <f t="shared" si="6"/>
        <v>65.27</v>
      </c>
      <c r="H117" s="204">
        <f t="shared" si="7"/>
        <v>2162.4</v>
      </c>
      <c r="I117" s="98"/>
    </row>
    <row r="118" spans="1:9" s="33" customFormat="1" ht="30">
      <c r="A118" s="90" t="s">
        <v>500</v>
      </c>
      <c r="B118" s="301" t="s">
        <v>357</v>
      </c>
      <c r="C118" s="262" t="s">
        <v>359</v>
      </c>
      <c r="D118" s="295">
        <v>14.42</v>
      </c>
      <c r="E118" s="264" t="s">
        <v>10</v>
      </c>
      <c r="F118" s="264">
        <v>50.99</v>
      </c>
      <c r="G118" s="264">
        <f t="shared" si="6"/>
        <v>62.92</v>
      </c>
      <c r="H118" s="296">
        <f t="shared" si="7"/>
        <v>907.31</v>
      </c>
      <c r="I118" s="98"/>
    </row>
    <row r="119" spans="1:9" s="33" customFormat="1" ht="30" customHeight="1">
      <c r="A119" s="90" t="s">
        <v>504</v>
      </c>
      <c r="B119" s="302" t="s">
        <v>364</v>
      </c>
      <c r="C119" s="261" t="s">
        <v>363</v>
      </c>
      <c r="D119" s="249">
        <v>16.75</v>
      </c>
      <c r="E119" s="250" t="s">
        <v>27</v>
      </c>
      <c r="F119" s="249">
        <v>34.69</v>
      </c>
      <c r="G119" s="251">
        <f t="shared" si="6"/>
        <v>42.81</v>
      </c>
      <c r="H119" s="252">
        <f t="shared" si="7"/>
        <v>717.07</v>
      </c>
      <c r="I119" s="98"/>
    </row>
    <row r="120" spans="1:9" s="33" customFormat="1" ht="15">
      <c r="A120" s="90" t="s">
        <v>505</v>
      </c>
      <c r="B120" s="200" t="s">
        <v>368</v>
      </c>
      <c r="C120" s="260" t="s">
        <v>365</v>
      </c>
      <c r="D120" s="89">
        <v>9.25</v>
      </c>
      <c r="E120" s="88" t="s">
        <v>27</v>
      </c>
      <c r="F120" s="89">
        <v>48.2</v>
      </c>
      <c r="G120" s="94">
        <f t="shared" si="6"/>
        <v>59.48</v>
      </c>
      <c r="H120" s="204">
        <f t="shared" si="7"/>
        <v>550.19</v>
      </c>
      <c r="I120" s="98"/>
    </row>
    <row r="121" spans="1:9" s="33" customFormat="1" ht="15">
      <c r="A121" s="90" t="s">
        <v>506</v>
      </c>
      <c r="B121" s="200" t="s">
        <v>369</v>
      </c>
      <c r="C121" s="260" t="s">
        <v>366</v>
      </c>
      <c r="D121" s="89">
        <v>9.25</v>
      </c>
      <c r="E121" s="88" t="s">
        <v>27</v>
      </c>
      <c r="F121" s="89">
        <v>51</v>
      </c>
      <c r="G121" s="94">
        <f t="shared" si="6"/>
        <v>62.93</v>
      </c>
      <c r="H121" s="204">
        <f t="shared" si="7"/>
        <v>582.1</v>
      </c>
      <c r="I121" s="98"/>
    </row>
    <row r="122" spans="1:9" s="33" customFormat="1" ht="15">
      <c r="A122" s="90" t="s">
        <v>502</v>
      </c>
      <c r="B122" s="200" t="s">
        <v>370</v>
      </c>
      <c r="C122" s="260" t="s">
        <v>367</v>
      </c>
      <c r="D122" s="89">
        <v>2.7</v>
      </c>
      <c r="E122" s="88" t="s">
        <v>27</v>
      </c>
      <c r="F122" s="89">
        <v>51.1</v>
      </c>
      <c r="G122" s="94">
        <f t="shared" si="6"/>
        <v>63.06</v>
      </c>
      <c r="H122" s="204">
        <f t="shared" si="7"/>
        <v>170.26</v>
      </c>
      <c r="I122" s="98"/>
    </row>
    <row r="123" spans="1:9" s="33" customFormat="1" ht="15">
      <c r="A123" s="90" t="s">
        <v>507</v>
      </c>
      <c r="B123" s="200" t="s">
        <v>375</v>
      </c>
      <c r="C123" s="260" t="s">
        <v>374</v>
      </c>
      <c r="D123" s="89">
        <v>28.09</v>
      </c>
      <c r="E123" s="88" t="s">
        <v>10</v>
      </c>
      <c r="F123" s="89">
        <v>63.15</v>
      </c>
      <c r="G123" s="94">
        <f t="shared" si="6"/>
        <v>77.93</v>
      </c>
      <c r="H123" s="204">
        <f t="shared" si="7"/>
        <v>2189.05</v>
      </c>
      <c r="I123" s="98"/>
    </row>
    <row r="124" spans="1:9" s="33" customFormat="1" ht="15">
      <c r="A124" s="90" t="s">
        <v>508</v>
      </c>
      <c r="B124" s="299" t="s">
        <v>66</v>
      </c>
      <c r="C124" s="259" t="s">
        <v>332</v>
      </c>
      <c r="D124" s="253">
        <v>117.42</v>
      </c>
      <c r="E124" s="95" t="s">
        <v>10</v>
      </c>
      <c r="F124" s="94">
        <v>23.93</v>
      </c>
      <c r="G124" s="94">
        <f t="shared" si="6"/>
        <v>29.53</v>
      </c>
      <c r="H124" s="204">
        <f t="shared" si="7"/>
        <v>3467.41</v>
      </c>
      <c r="I124" s="98"/>
    </row>
    <row r="125" spans="1:9" s="33" customFormat="1" ht="15">
      <c r="A125" s="90" t="s">
        <v>509</v>
      </c>
      <c r="B125" s="299" t="s">
        <v>323</v>
      </c>
      <c r="C125" s="258" t="s">
        <v>324</v>
      </c>
      <c r="D125" s="253">
        <v>9.73</v>
      </c>
      <c r="E125" s="95" t="s">
        <v>10</v>
      </c>
      <c r="F125" s="94">
        <v>52.6</v>
      </c>
      <c r="G125" s="94">
        <f t="shared" si="6"/>
        <v>64.91</v>
      </c>
      <c r="H125" s="204">
        <f t="shared" si="7"/>
        <v>631.57</v>
      </c>
      <c r="I125" s="98"/>
    </row>
    <row r="126" spans="1:9" s="33" customFormat="1" ht="15">
      <c r="A126" s="90" t="s">
        <v>510</v>
      </c>
      <c r="B126" s="200" t="s">
        <v>372</v>
      </c>
      <c r="C126" s="260" t="s">
        <v>371</v>
      </c>
      <c r="D126" s="89">
        <v>1.4</v>
      </c>
      <c r="E126" s="88" t="s">
        <v>27</v>
      </c>
      <c r="F126" s="89">
        <v>86.43</v>
      </c>
      <c r="G126" s="94">
        <f t="shared" si="6"/>
        <v>106.65</v>
      </c>
      <c r="H126" s="204">
        <f t="shared" si="7"/>
        <v>149.31</v>
      </c>
      <c r="I126" s="98"/>
    </row>
    <row r="127" spans="1:9" s="33" customFormat="1" ht="15">
      <c r="A127" s="90" t="s">
        <v>511</v>
      </c>
      <c r="B127" s="200" t="s">
        <v>373</v>
      </c>
      <c r="C127" s="260" t="s">
        <v>610</v>
      </c>
      <c r="D127" s="32">
        <v>4.5</v>
      </c>
      <c r="E127" s="79" t="s">
        <v>27</v>
      </c>
      <c r="F127" s="32">
        <v>137.96</v>
      </c>
      <c r="G127" s="94">
        <f t="shared" si="6"/>
        <v>170.24</v>
      </c>
      <c r="H127" s="204">
        <f t="shared" si="7"/>
        <v>766.08</v>
      </c>
      <c r="I127" s="49"/>
    </row>
    <row r="128" spans="1:9" s="33" customFormat="1" ht="15">
      <c r="A128" s="90" t="s">
        <v>512</v>
      </c>
      <c r="B128" s="200"/>
      <c r="C128" s="260" t="s">
        <v>561</v>
      </c>
      <c r="D128" s="89"/>
      <c r="E128" s="88"/>
      <c r="F128" s="89"/>
      <c r="G128" s="94"/>
      <c r="H128" s="204"/>
      <c r="I128" s="98"/>
    </row>
    <row r="129" spans="1:9" s="33" customFormat="1" ht="15">
      <c r="A129" s="90" t="s">
        <v>562</v>
      </c>
      <c r="B129" s="200" t="s">
        <v>377</v>
      </c>
      <c r="C129" s="260" t="s">
        <v>376</v>
      </c>
      <c r="D129" s="32">
        <v>25</v>
      </c>
      <c r="E129" s="79" t="s">
        <v>10</v>
      </c>
      <c r="F129" s="32">
        <v>19.19</v>
      </c>
      <c r="G129" s="94">
        <f t="shared" si="6"/>
        <v>23.68</v>
      </c>
      <c r="H129" s="204">
        <f t="shared" si="7"/>
        <v>592</v>
      </c>
      <c r="I129" s="49"/>
    </row>
    <row r="130" spans="1:9" s="33" customFormat="1" ht="15">
      <c r="A130" s="90" t="s">
        <v>563</v>
      </c>
      <c r="B130" s="200" t="s">
        <v>378</v>
      </c>
      <c r="C130" s="260" t="s">
        <v>379</v>
      </c>
      <c r="D130" s="32">
        <v>25</v>
      </c>
      <c r="E130" s="79" t="s">
        <v>10</v>
      </c>
      <c r="F130" s="32">
        <v>32.98</v>
      </c>
      <c r="G130" s="94">
        <f t="shared" si="6"/>
        <v>40.7</v>
      </c>
      <c r="H130" s="204">
        <f t="shared" si="7"/>
        <v>1017.5</v>
      </c>
      <c r="I130" s="49"/>
    </row>
    <row r="131" spans="1:9" s="33" customFormat="1" ht="15">
      <c r="A131" s="90" t="s">
        <v>564</v>
      </c>
      <c r="B131" s="200" t="s">
        <v>40</v>
      </c>
      <c r="C131" s="257" t="s">
        <v>255</v>
      </c>
      <c r="D131" s="94">
        <v>5.3</v>
      </c>
      <c r="E131" s="95" t="s">
        <v>27</v>
      </c>
      <c r="F131" s="94">
        <v>64.56</v>
      </c>
      <c r="G131" s="94">
        <f t="shared" si="6"/>
        <v>79.67</v>
      </c>
      <c r="H131" s="204">
        <f t="shared" si="7"/>
        <v>422.25</v>
      </c>
      <c r="I131" s="98"/>
    </row>
    <row r="132" spans="1:9" s="33" customFormat="1" ht="15">
      <c r="A132" s="90" t="s">
        <v>565</v>
      </c>
      <c r="B132" s="200" t="s">
        <v>41</v>
      </c>
      <c r="C132" s="257" t="s">
        <v>256</v>
      </c>
      <c r="D132" s="94">
        <v>20</v>
      </c>
      <c r="E132" s="95" t="s">
        <v>27</v>
      </c>
      <c r="F132" s="94">
        <v>36.34</v>
      </c>
      <c r="G132" s="94">
        <f t="shared" si="6"/>
        <v>44.84</v>
      </c>
      <c r="H132" s="204">
        <f t="shared" si="7"/>
        <v>896.8</v>
      </c>
      <c r="I132" s="49"/>
    </row>
    <row r="133" spans="1:9" s="33" customFormat="1" ht="15">
      <c r="A133" s="90" t="s">
        <v>513</v>
      </c>
      <c r="B133" s="200"/>
      <c r="C133" s="257" t="s">
        <v>566</v>
      </c>
      <c r="D133" s="94"/>
      <c r="E133" s="95"/>
      <c r="F133" s="94"/>
      <c r="G133" s="94"/>
      <c r="H133" s="204"/>
      <c r="I133" s="98"/>
    </row>
    <row r="134" spans="1:9" s="33" customFormat="1" ht="15">
      <c r="A134" s="90" t="s">
        <v>567</v>
      </c>
      <c r="B134" s="200" t="s">
        <v>383</v>
      </c>
      <c r="C134" s="257" t="s">
        <v>382</v>
      </c>
      <c r="D134" s="94">
        <v>0.84</v>
      </c>
      <c r="E134" s="95" t="s">
        <v>10</v>
      </c>
      <c r="F134" s="94">
        <v>220.71</v>
      </c>
      <c r="G134" s="94">
        <f t="shared" si="6"/>
        <v>272.36</v>
      </c>
      <c r="H134" s="204">
        <f t="shared" si="7"/>
        <v>228.78</v>
      </c>
      <c r="I134" s="98"/>
    </row>
    <row r="135" spans="1:9" s="33" customFormat="1" ht="15">
      <c r="A135" s="90" t="s">
        <v>568</v>
      </c>
      <c r="B135" s="200" t="s">
        <v>385</v>
      </c>
      <c r="C135" s="257" t="s">
        <v>384</v>
      </c>
      <c r="D135" s="94">
        <v>5.28</v>
      </c>
      <c r="E135" s="95" t="s">
        <v>10</v>
      </c>
      <c r="F135" s="94">
        <v>417.72</v>
      </c>
      <c r="G135" s="94">
        <f t="shared" si="6"/>
        <v>515.47</v>
      </c>
      <c r="H135" s="204">
        <f t="shared" si="7"/>
        <v>2721.68</v>
      </c>
      <c r="I135" s="98"/>
    </row>
    <row r="136" spans="1:9" s="33" customFormat="1" ht="15">
      <c r="A136" s="90" t="s">
        <v>569</v>
      </c>
      <c r="B136" s="200" t="s">
        <v>387</v>
      </c>
      <c r="C136" s="257" t="s">
        <v>386</v>
      </c>
      <c r="D136" s="94">
        <v>0.32</v>
      </c>
      <c r="E136" s="95" t="s">
        <v>10</v>
      </c>
      <c r="F136" s="94">
        <v>674.51</v>
      </c>
      <c r="G136" s="94">
        <f t="shared" si="6"/>
        <v>832.35</v>
      </c>
      <c r="H136" s="204">
        <f t="shared" si="7"/>
        <v>266.35</v>
      </c>
      <c r="I136" s="98"/>
    </row>
    <row r="137" spans="1:9" s="33" customFormat="1" ht="15">
      <c r="A137" s="90" t="s">
        <v>570</v>
      </c>
      <c r="B137" s="200" t="s">
        <v>390</v>
      </c>
      <c r="C137" s="257" t="s">
        <v>388</v>
      </c>
      <c r="D137" s="94">
        <v>1</v>
      </c>
      <c r="E137" s="95" t="s">
        <v>265</v>
      </c>
      <c r="F137" s="94">
        <v>255.81</v>
      </c>
      <c r="G137" s="94">
        <f t="shared" si="6"/>
        <v>315.67</v>
      </c>
      <c r="H137" s="204">
        <f t="shared" si="7"/>
        <v>315.67</v>
      </c>
      <c r="I137" s="98"/>
    </row>
    <row r="138" spans="1:9" s="33" customFormat="1" ht="15">
      <c r="A138" s="90" t="s">
        <v>571</v>
      </c>
      <c r="B138" s="200" t="s">
        <v>391</v>
      </c>
      <c r="C138" s="257" t="s">
        <v>389</v>
      </c>
      <c r="D138" s="94">
        <v>1</v>
      </c>
      <c r="E138" s="95" t="s">
        <v>265</v>
      </c>
      <c r="F138" s="94">
        <v>329.77</v>
      </c>
      <c r="G138" s="94">
        <f t="shared" si="6"/>
        <v>406.94</v>
      </c>
      <c r="H138" s="204">
        <f t="shared" si="7"/>
        <v>406.94</v>
      </c>
      <c r="I138" s="98"/>
    </row>
    <row r="139" spans="1:9" s="33" customFormat="1" ht="15">
      <c r="A139" s="90" t="s">
        <v>514</v>
      </c>
      <c r="B139" s="200"/>
      <c r="C139" s="257" t="s">
        <v>68</v>
      </c>
      <c r="D139" s="94"/>
      <c r="E139" s="95"/>
      <c r="F139" s="94"/>
      <c r="G139" s="94"/>
      <c r="H139" s="204"/>
      <c r="I139" s="98"/>
    </row>
    <row r="140" spans="1:9" s="33" customFormat="1" ht="30" customHeight="1">
      <c r="A140" s="90" t="s">
        <v>572</v>
      </c>
      <c r="B140" s="302" t="s">
        <v>395</v>
      </c>
      <c r="C140" s="263" t="s">
        <v>392</v>
      </c>
      <c r="D140" s="251">
        <v>1</v>
      </c>
      <c r="E140" s="264" t="s">
        <v>265</v>
      </c>
      <c r="F140" s="251">
        <v>62.33</v>
      </c>
      <c r="G140" s="251">
        <f t="shared" si="6"/>
        <v>76.92</v>
      </c>
      <c r="H140" s="252">
        <f t="shared" si="7"/>
        <v>76.92</v>
      </c>
      <c r="I140" s="98"/>
    </row>
    <row r="141" spans="1:9" s="33" customFormat="1" ht="15" customHeight="1">
      <c r="A141" s="90" t="s">
        <v>573</v>
      </c>
      <c r="B141" s="200" t="s">
        <v>396</v>
      </c>
      <c r="C141" s="262" t="s">
        <v>393</v>
      </c>
      <c r="D141" s="94">
        <v>1</v>
      </c>
      <c r="E141" s="95" t="s">
        <v>265</v>
      </c>
      <c r="F141" s="94">
        <v>38.68</v>
      </c>
      <c r="G141" s="94">
        <f t="shared" si="6"/>
        <v>47.73</v>
      </c>
      <c r="H141" s="204">
        <f t="shared" si="7"/>
        <v>47.73</v>
      </c>
      <c r="I141" s="98"/>
    </row>
    <row r="142" spans="1:9" s="33" customFormat="1" ht="15" customHeight="1">
      <c r="A142" s="90" t="s">
        <v>574</v>
      </c>
      <c r="B142" s="200" t="s">
        <v>397</v>
      </c>
      <c r="C142" s="262" t="s">
        <v>394</v>
      </c>
      <c r="D142" s="94">
        <v>2</v>
      </c>
      <c r="E142" s="95" t="s">
        <v>265</v>
      </c>
      <c r="F142" s="94">
        <v>13.27</v>
      </c>
      <c r="G142" s="94">
        <f t="shared" si="6"/>
        <v>16.38</v>
      </c>
      <c r="H142" s="204">
        <f t="shared" si="7"/>
        <v>32.76</v>
      </c>
      <c r="I142" s="98"/>
    </row>
    <row r="143" spans="1:9" s="33" customFormat="1" ht="15" customHeight="1">
      <c r="A143" s="90" t="s">
        <v>575</v>
      </c>
      <c r="B143" s="200" t="s">
        <v>397</v>
      </c>
      <c r="C143" s="262" t="s">
        <v>400</v>
      </c>
      <c r="D143" s="94">
        <v>1</v>
      </c>
      <c r="E143" s="95" t="s">
        <v>265</v>
      </c>
      <c r="F143" s="94">
        <v>13.27</v>
      </c>
      <c r="G143" s="94">
        <f t="shared" si="6"/>
        <v>16.38</v>
      </c>
      <c r="H143" s="204">
        <f t="shared" si="7"/>
        <v>16.38</v>
      </c>
      <c r="I143" s="98"/>
    </row>
    <row r="144" spans="1:9" s="33" customFormat="1" ht="15" customHeight="1">
      <c r="A144" s="90" t="s">
        <v>576</v>
      </c>
      <c r="B144" s="200" t="s">
        <v>401</v>
      </c>
      <c r="C144" s="262" t="s">
        <v>402</v>
      </c>
      <c r="D144" s="94">
        <v>5</v>
      </c>
      <c r="E144" s="95" t="s">
        <v>265</v>
      </c>
      <c r="F144" s="94">
        <v>11.64</v>
      </c>
      <c r="G144" s="94">
        <f t="shared" si="6"/>
        <v>14.36</v>
      </c>
      <c r="H144" s="204">
        <f t="shared" si="7"/>
        <v>71.8</v>
      </c>
      <c r="I144" s="98"/>
    </row>
    <row r="145" spans="1:9" s="33" customFormat="1" ht="15">
      <c r="A145" s="90" t="s">
        <v>577</v>
      </c>
      <c r="B145" s="200" t="s">
        <v>47</v>
      </c>
      <c r="C145" s="257" t="s">
        <v>264</v>
      </c>
      <c r="D145" s="94">
        <v>28</v>
      </c>
      <c r="E145" s="95" t="s">
        <v>27</v>
      </c>
      <c r="F145" s="94">
        <v>3.87</v>
      </c>
      <c r="G145" s="94">
        <f t="shared" si="6"/>
        <v>4.78</v>
      </c>
      <c r="H145" s="204">
        <f t="shared" si="7"/>
        <v>133.84</v>
      </c>
      <c r="I145" s="98"/>
    </row>
    <row r="146" spans="1:9" s="33" customFormat="1" ht="15">
      <c r="A146" s="90" t="s">
        <v>578</v>
      </c>
      <c r="B146" s="200" t="s">
        <v>399</v>
      </c>
      <c r="C146" s="257" t="s">
        <v>398</v>
      </c>
      <c r="D146" s="94">
        <v>50</v>
      </c>
      <c r="E146" s="95" t="s">
        <v>27</v>
      </c>
      <c r="F146" s="94">
        <v>2.82</v>
      </c>
      <c r="G146" s="94">
        <f t="shared" si="6"/>
        <v>3.48</v>
      </c>
      <c r="H146" s="204">
        <f t="shared" si="7"/>
        <v>174</v>
      </c>
      <c r="I146" s="98"/>
    </row>
    <row r="147" spans="1:9" s="33" customFormat="1" ht="15">
      <c r="A147" s="90" t="s">
        <v>579</v>
      </c>
      <c r="B147" s="200" t="s">
        <v>192</v>
      </c>
      <c r="C147" s="257" t="s">
        <v>266</v>
      </c>
      <c r="D147" s="94">
        <v>1</v>
      </c>
      <c r="E147" s="95" t="s">
        <v>265</v>
      </c>
      <c r="F147" s="94">
        <v>32.55</v>
      </c>
      <c r="G147" s="94">
        <f t="shared" si="6"/>
        <v>40.17</v>
      </c>
      <c r="H147" s="204">
        <f t="shared" si="7"/>
        <v>40.17</v>
      </c>
      <c r="I147" s="98"/>
    </row>
    <row r="148" spans="1:9" s="33" customFormat="1" ht="15">
      <c r="A148" s="90" t="s">
        <v>580</v>
      </c>
      <c r="B148" s="200" t="s">
        <v>404</v>
      </c>
      <c r="C148" s="257" t="s">
        <v>403</v>
      </c>
      <c r="D148" s="94">
        <v>1</v>
      </c>
      <c r="E148" s="95" t="s">
        <v>265</v>
      </c>
      <c r="F148" s="94">
        <v>27.09</v>
      </c>
      <c r="G148" s="94">
        <f t="shared" si="6"/>
        <v>33.43</v>
      </c>
      <c r="H148" s="204">
        <f t="shared" si="7"/>
        <v>33.43</v>
      </c>
      <c r="I148" s="98"/>
    </row>
    <row r="149" spans="1:9" s="33" customFormat="1" ht="15">
      <c r="A149" s="90" t="s">
        <v>581</v>
      </c>
      <c r="B149" s="200" t="s">
        <v>268</v>
      </c>
      <c r="C149" s="257" t="s">
        <v>405</v>
      </c>
      <c r="D149" s="94">
        <v>2</v>
      </c>
      <c r="E149" s="95" t="s">
        <v>265</v>
      </c>
      <c r="F149" s="94">
        <v>32.14</v>
      </c>
      <c r="G149" s="94">
        <f t="shared" si="6"/>
        <v>39.66</v>
      </c>
      <c r="H149" s="204">
        <f t="shared" si="7"/>
        <v>79.32</v>
      </c>
      <c r="I149" s="98"/>
    </row>
    <row r="150" spans="1:9" s="33" customFormat="1" ht="15">
      <c r="A150" s="90" t="s">
        <v>582</v>
      </c>
      <c r="B150" s="200" t="s">
        <v>270</v>
      </c>
      <c r="C150" s="257" t="s">
        <v>406</v>
      </c>
      <c r="D150" s="94">
        <v>2</v>
      </c>
      <c r="E150" s="95" t="s">
        <v>265</v>
      </c>
      <c r="F150" s="94">
        <v>19.85</v>
      </c>
      <c r="G150" s="94">
        <f t="shared" si="6"/>
        <v>24.49</v>
      </c>
      <c r="H150" s="204">
        <f t="shared" si="7"/>
        <v>48.98</v>
      </c>
      <c r="I150" s="98"/>
    </row>
    <row r="151" spans="1:9" s="33" customFormat="1" ht="15">
      <c r="A151" s="90" t="s">
        <v>583</v>
      </c>
      <c r="B151" s="200" t="s">
        <v>408</v>
      </c>
      <c r="C151" s="257" t="s">
        <v>407</v>
      </c>
      <c r="D151" s="94">
        <v>2</v>
      </c>
      <c r="E151" s="95" t="s">
        <v>265</v>
      </c>
      <c r="F151" s="94">
        <v>13.44</v>
      </c>
      <c r="G151" s="94">
        <f t="shared" si="6"/>
        <v>16.58</v>
      </c>
      <c r="H151" s="204">
        <f t="shared" si="7"/>
        <v>33.16</v>
      </c>
      <c r="I151" s="98"/>
    </row>
    <row r="152" spans="1:9" s="33" customFormat="1" ht="15">
      <c r="A152" s="90" t="s">
        <v>584</v>
      </c>
      <c r="B152" s="200" t="s">
        <v>272</v>
      </c>
      <c r="C152" s="257" t="s">
        <v>271</v>
      </c>
      <c r="D152" s="94">
        <v>5</v>
      </c>
      <c r="E152" s="95" t="s">
        <v>265</v>
      </c>
      <c r="F152" s="94">
        <v>37.06</v>
      </c>
      <c r="G152" s="94">
        <f t="shared" si="6"/>
        <v>45.73</v>
      </c>
      <c r="H152" s="204">
        <f t="shared" si="7"/>
        <v>228.65</v>
      </c>
      <c r="I152" s="98"/>
    </row>
    <row r="153" spans="1:9" s="33" customFormat="1" ht="15">
      <c r="A153" s="90" t="s">
        <v>585</v>
      </c>
      <c r="B153" s="200" t="s">
        <v>410</v>
      </c>
      <c r="C153" s="257" t="s">
        <v>409</v>
      </c>
      <c r="D153" s="94">
        <v>5</v>
      </c>
      <c r="E153" s="95" t="s">
        <v>265</v>
      </c>
      <c r="F153" s="94">
        <v>33.35</v>
      </c>
      <c r="G153" s="94">
        <f t="shared" si="6"/>
        <v>41.15</v>
      </c>
      <c r="H153" s="204">
        <f t="shared" si="7"/>
        <v>205.75</v>
      </c>
      <c r="I153" s="98"/>
    </row>
    <row r="154" spans="1:9" s="33" customFormat="1" ht="15">
      <c r="A154" s="90" t="s">
        <v>515</v>
      </c>
      <c r="B154" s="200"/>
      <c r="C154" s="257" t="s">
        <v>67</v>
      </c>
      <c r="D154" s="94"/>
      <c r="E154" s="95"/>
      <c r="F154" s="94"/>
      <c r="G154" s="94"/>
      <c r="H154" s="204"/>
      <c r="I154" s="98"/>
    </row>
    <row r="155" spans="1:9" s="33" customFormat="1" ht="45">
      <c r="A155" s="90" t="s">
        <v>586</v>
      </c>
      <c r="B155" s="302" t="s">
        <v>412</v>
      </c>
      <c r="C155" s="262" t="s">
        <v>411</v>
      </c>
      <c r="D155" s="251">
        <v>1</v>
      </c>
      <c r="E155" s="264" t="s">
        <v>265</v>
      </c>
      <c r="F155" s="251">
        <v>112.66</v>
      </c>
      <c r="G155" s="251">
        <f t="shared" si="6"/>
        <v>139.02</v>
      </c>
      <c r="H155" s="252">
        <f t="shared" si="7"/>
        <v>139.02</v>
      </c>
      <c r="I155" s="98"/>
    </row>
    <row r="156" spans="1:9" s="33" customFormat="1" ht="15">
      <c r="A156" s="90" t="s">
        <v>587</v>
      </c>
      <c r="B156" s="200" t="s">
        <v>48</v>
      </c>
      <c r="C156" s="257" t="s">
        <v>258</v>
      </c>
      <c r="D156" s="94">
        <v>10</v>
      </c>
      <c r="E156" s="95" t="s">
        <v>27</v>
      </c>
      <c r="F156" s="94">
        <v>9.57</v>
      </c>
      <c r="G156" s="94">
        <f t="shared" si="6"/>
        <v>11.81</v>
      </c>
      <c r="H156" s="204">
        <f t="shared" si="7"/>
        <v>118.1</v>
      </c>
      <c r="I156" s="98"/>
    </row>
    <row r="157" spans="1:9" s="33" customFormat="1" ht="15">
      <c r="A157" s="90" t="s">
        <v>588</v>
      </c>
      <c r="B157" s="200" t="s">
        <v>49</v>
      </c>
      <c r="C157" s="257" t="s">
        <v>259</v>
      </c>
      <c r="D157" s="94">
        <v>6</v>
      </c>
      <c r="E157" s="95" t="s">
        <v>265</v>
      </c>
      <c r="F157" s="94">
        <v>9.09</v>
      </c>
      <c r="G157" s="94">
        <f t="shared" si="6"/>
        <v>11.22</v>
      </c>
      <c r="H157" s="204">
        <f t="shared" si="7"/>
        <v>67.32</v>
      </c>
      <c r="I157" s="98"/>
    </row>
    <row r="158" spans="1:9" s="33" customFormat="1" ht="15">
      <c r="A158" s="90" t="s">
        <v>589</v>
      </c>
      <c r="B158" s="200" t="s">
        <v>50</v>
      </c>
      <c r="C158" s="257" t="s">
        <v>263</v>
      </c>
      <c r="D158" s="94">
        <v>2</v>
      </c>
      <c r="E158" s="95" t="s">
        <v>265</v>
      </c>
      <c r="F158" s="94">
        <v>9.35</v>
      </c>
      <c r="G158" s="94">
        <f t="shared" si="6"/>
        <v>11.54</v>
      </c>
      <c r="H158" s="204">
        <f t="shared" si="7"/>
        <v>23.08</v>
      </c>
      <c r="I158" s="98"/>
    </row>
    <row r="159" spans="1:9" s="33" customFormat="1" ht="15">
      <c r="A159" s="90" t="s">
        <v>590</v>
      </c>
      <c r="B159" s="200" t="s">
        <v>260</v>
      </c>
      <c r="C159" s="257" t="s">
        <v>175</v>
      </c>
      <c r="D159" s="94">
        <v>1</v>
      </c>
      <c r="E159" s="95" t="s">
        <v>265</v>
      </c>
      <c r="F159" s="94">
        <v>22.24</v>
      </c>
      <c r="G159" s="94">
        <f t="shared" si="6"/>
        <v>27.44</v>
      </c>
      <c r="H159" s="204">
        <f t="shared" si="7"/>
        <v>27.44</v>
      </c>
      <c r="I159" s="98"/>
    </row>
    <row r="160" spans="1:9" s="33" customFormat="1" ht="15">
      <c r="A160" s="90" t="s">
        <v>591</v>
      </c>
      <c r="B160" s="200" t="s">
        <v>414</v>
      </c>
      <c r="C160" s="257" t="s">
        <v>413</v>
      </c>
      <c r="D160" s="94">
        <v>2</v>
      </c>
      <c r="E160" s="95" t="s">
        <v>265</v>
      </c>
      <c r="F160" s="94">
        <v>57.82</v>
      </c>
      <c r="G160" s="94">
        <f t="shared" si="6"/>
        <v>71.35</v>
      </c>
      <c r="H160" s="204">
        <f t="shared" si="7"/>
        <v>142.7</v>
      </c>
      <c r="I160" s="98"/>
    </row>
    <row r="161" spans="1:9" s="33" customFormat="1" ht="15">
      <c r="A161" s="90" t="s">
        <v>592</v>
      </c>
      <c r="B161" s="200" t="s">
        <v>415</v>
      </c>
      <c r="C161" s="257" t="s">
        <v>416</v>
      </c>
      <c r="D161" s="94">
        <v>1</v>
      </c>
      <c r="E161" s="95" t="s">
        <v>265</v>
      </c>
      <c r="F161" s="94">
        <v>50.29</v>
      </c>
      <c r="G161" s="94">
        <f t="shared" si="6"/>
        <v>62.06</v>
      </c>
      <c r="H161" s="204">
        <f t="shared" si="7"/>
        <v>62.06</v>
      </c>
      <c r="I161" s="98"/>
    </row>
    <row r="162" spans="1:9" s="33" customFormat="1" ht="15">
      <c r="A162" s="90" t="s">
        <v>516</v>
      </c>
      <c r="B162" s="200"/>
      <c r="C162" s="257" t="s">
        <v>176</v>
      </c>
      <c r="D162" s="94"/>
      <c r="E162" s="95"/>
      <c r="F162" s="94"/>
      <c r="G162" s="94"/>
      <c r="H162" s="204"/>
      <c r="I162" s="98"/>
    </row>
    <row r="163" spans="1:9" s="33" customFormat="1" ht="15">
      <c r="A163" s="90" t="s">
        <v>593</v>
      </c>
      <c r="B163" s="200" t="s">
        <v>418</v>
      </c>
      <c r="C163" s="257" t="s">
        <v>417</v>
      </c>
      <c r="D163" s="94">
        <v>1</v>
      </c>
      <c r="E163" s="95" t="s">
        <v>265</v>
      </c>
      <c r="F163" s="94">
        <v>66.47</v>
      </c>
      <c r="G163" s="94">
        <f t="shared" si="6"/>
        <v>82.02</v>
      </c>
      <c r="H163" s="204">
        <f t="shared" si="7"/>
        <v>82.02</v>
      </c>
      <c r="I163" s="98"/>
    </row>
    <row r="164" spans="1:9" s="33" customFormat="1" ht="15">
      <c r="A164" s="90" t="s">
        <v>594</v>
      </c>
      <c r="B164" s="200" t="s">
        <v>51</v>
      </c>
      <c r="C164" s="257" t="s">
        <v>261</v>
      </c>
      <c r="D164" s="94">
        <v>8</v>
      </c>
      <c r="E164" s="95" t="s">
        <v>27</v>
      </c>
      <c r="F164" s="94">
        <v>30.91</v>
      </c>
      <c r="G164" s="94">
        <f t="shared" si="6"/>
        <v>38.14</v>
      </c>
      <c r="H164" s="204">
        <f t="shared" si="7"/>
        <v>305.12</v>
      </c>
      <c r="I164" s="98"/>
    </row>
    <row r="165" spans="1:9" s="33" customFormat="1" ht="15">
      <c r="A165" s="90" t="s">
        <v>595</v>
      </c>
      <c r="B165" s="200" t="s">
        <v>421</v>
      </c>
      <c r="C165" s="257" t="s">
        <v>422</v>
      </c>
      <c r="D165" s="94">
        <v>2</v>
      </c>
      <c r="E165" s="95" t="s">
        <v>265</v>
      </c>
      <c r="F165" s="94">
        <v>24.47</v>
      </c>
      <c r="G165" s="94">
        <f t="shared" si="6"/>
        <v>30.2</v>
      </c>
      <c r="H165" s="204">
        <f t="shared" si="7"/>
        <v>60.4</v>
      </c>
      <c r="I165" s="98"/>
    </row>
    <row r="166" spans="1:9" s="33" customFormat="1" ht="15">
      <c r="A166" s="90" t="s">
        <v>596</v>
      </c>
      <c r="B166" s="200" t="s">
        <v>420</v>
      </c>
      <c r="C166" s="257" t="s">
        <v>419</v>
      </c>
      <c r="D166" s="94">
        <v>1</v>
      </c>
      <c r="E166" s="95" t="s">
        <v>265</v>
      </c>
      <c r="F166" s="94">
        <v>21.11</v>
      </c>
      <c r="G166" s="94">
        <f t="shared" si="6"/>
        <v>26.05</v>
      </c>
      <c r="H166" s="204">
        <f t="shared" si="7"/>
        <v>26.05</v>
      </c>
      <c r="I166" s="98"/>
    </row>
    <row r="167" spans="1:9" s="33" customFormat="1" ht="15">
      <c r="A167" s="90" t="s">
        <v>597</v>
      </c>
      <c r="B167" s="200" t="s">
        <v>423</v>
      </c>
      <c r="C167" s="257" t="s">
        <v>424</v>
      </c>
      <c r="D167" s="94">
        <v>4</v>
      </c>
      <c r="E167" s="95" t="s">
        <v>27</v>
      </c>
      <c r="F167" s="94">
        <v>17.3</v>
      </c>
      <c r="G167" s="94">
        <f t="shared" si="6"/>
        <v>21.35</v>
      </c>
      <c r="H167" s="204">
        <f t="shared" si="7"/>
        <v>85.4</v>
      </c>
      <c r="I167" s="98"/>
    </row>
    <row r="168" spans="1:9" s="33" customFormat="1" ht="15">
      <c r="A168" s="90" t="s">
        <v>598</v>
      </c>
      <c r="B168" s="200" t="s">
        <v>433</v>
      </c>
      <c r="C168" s="257" t="s">
        <v>429</v>
      </c>
      <c r="D168" s="94">
        <v>2</v>
      </c>
      <c r="E168" s="95" t="s">
        <v>265</v>
      </c>
      <c r="F168" s="94">
        <v>16.45</v>
      </c>
      <c r="G168" s="94">
        <f t="shared" si="6"/>
        <v>20.3</v>
      </c>
      <c r="H168" s="204">
        <f t="shared" si="7"/>
        <v>40.6</v>
      </c>
      <c r="I168" s="98"/>
    </row>
    <row r="169" spans="1:9" s="33" customFormat="1" ht="15">
      <c r="A169" s="90" t="s">
        <v>599</v>
      </c>
      <c r="B169" s="200" t="s">
        <v>426</v>
      </c>
      <c r="C169" s="257" t="s">
        <v>425</v>
      </c>
      <c r="D169" s="94">
        <v>1.5</v>
      </c>
      <c r="E169" s="95" t="s">
        <v>27</v>
      </c>
      <c r="F169" s="94">
        <v>18.32</v>
      </c>
      <c r="G169" s="94">
        <f t="shared" si="6"/>
        <v>22.61</v>
      </c>
      <c r="H169" s="204">
        <f t="shared" si="7"/>
        <v>33.92</v>
      </c>
      <c r="I169" s="98"/>
    </row>
    <row r="170" spans="1:9" s="33" customFormat="1" ht="15">
      <c r="A170" s="90" t="s">
        <v>600</v>
      </c>
      <c r="B170" s="200" t="s">
        <v>427</v>
      </c>
      <c r="C170" s="257" t="s">
        <v>428</v>
      </c>
      <c r="D170" s="94">
        <v>2</v>
      </c>
      <c r="E170" s="95" t="s">
        <v>265</v>
      </c>
      <c r="F170" s="94">
        <v>16.35</v>
      </c>
      <c r="G170" s="94">
        <f t="shared" si="6"/>
        <v>20.18</v>
      </c>
      <c r="H170" s="204">
        <f t="shared" si="7"/>
        <v>40.36</v>
      </c>
      <c r="I170" s="98"/>
    </row>
    <row r="171" spans="1:9" s="33" customFormat="1" ht="15">
      <c r="A171" s="90" t="s">
        <v>601</v>
      </c>
      <c r="B171" s="200" t="s">
        <v>434</v>
      </c>
      <c r="C171" s="257" t="s">
        <v>430</v>
      </c>
      <c r="D171" s="94">
        <v>3</v>
      </c>
      <c r="E171" s="95" t="s">
        <v>27</v>
      </c>
      <c r="F171" s="94">
        <v>22.76</v>
      </c>
      <c r="G171" s="94">
        <f t="shared" si="6"/>
        <v>28.09</v>
      </c>
      <c r="H171" s="204">
        <f t="shared" si="7"/>
        <v>84.27</v>
      </c>
      <c r="I171" s="98"/>
    </row>
    <row r="172" spans="1:9" s="33" customFormat="1" ht="15">
      <c r="A172" s="90" t="s">
        <v>602</v>
      </c>
      <c r="B172" s="200" t="s">
        <v>432</v>
      </c>
      <c r="C172" s="257" t="s">
        <v>431</v>
      </c>
      <c r="D172" s="94">
        <v>1</v>
      </c>
      <c r="E172" s="95" t="s">
        <v>265</v>
      </c>
      <c r="F172" s="94">
        <v>19.21</v>
      </c>
      <c r="G172" s="94">
        <f t="shared" si="6"/>
        <v>23.71</v>
      </c>
      <c r="H172" s="204">
        <f t="shared" si="7"/>
        <v>23.71</v>
      </c>
      <c r="I172" s="98"/>
    </row>
    <row r="173" spans="1:9" s="33" customFormat="1" ht="15">
      <c r="A173" s="90" t="s">
        <v>517</v>
      </c>
      <c r="B173" s="200"/>
      <c r="C173" s="257" t="s">
        <v>44</v>
      </c>
      <c r="D173" s="94"/>
      <c r="E173" s="95"/>
      <c r="F173" s="94"/>
      <c r="G173" s="94"/>
      <c r="H173" s="204"/>
      <c r="I173" s="98"/>
    </row>
    <row r="174" spans="1:9" s="33" customFormat="1" ht="15">
      <c r="A174" s="90" t="s">
        <v>603</v>
      </c>
      <c r="B174" s="200" t="s">
        <v>46</v>
      </c>
      <c r="C174" s="257" t="s">
        <v>435</v>
      </c>
      <c r="D174" s="94">
        <v>101.04</v>
      </c>
      <c r="E174" s="95" t="s">
        <v>10</v>
      </c>
      <c r="F174" s="94">
        <v>1.94</v>
      </c>
      <c r="G174" s="94">
        <f t="shared" si="6"/>
        <v>2.39</v>
      </c>
      <c r="H174" s="204">
        <f t="shared" si="7"/>
        <v>241.49</v>
      </c>
      <c r="I174" s="98"/>
    </row>
    <row r="175" spans="1:9" s="33" customFormat="1" ht="15">
      <c r="A175" s="90" t="s">
        <v>604</v>
      </c>
      <c r="B175" s="200" t="s">
        <v>437</v>
      </c>
      <c r="C175" s="257" t="s">
        <v>436</v>
      </c>
      <c r="D175" s="94">
        <v>25.57</v>
      </c>
      <c r="E175" s="95" t="s">
        <v>10</v>
      </c>
      <c r="F175" s="94">
        <v>2.29</v>
      </c>
      <c r="G175" s="94">
        <f t="shared" si="6"/>
        <v>2.83</v>
      </c>
      <c r="H175" s="204">
        <f t="shared" si="7"/>
        <v>72.36</v>
      </c>
      <c r="I175" s="98"/>
    </row>
    <row r="176" spans="1:9" s="33" customFormat="1" ht="15">
      <c r="A176" s="90" t="s">
        <v>605</v>
      </c>
      <c r="B176" s="200" t="s">
        <v>438</v>
      </c>
      <c r="C176" s="257" t="s">
        <v>439</v>
      </c>
      <c r="D176" s="94">
        <v>101.04</v>
      </c>
      <c r="E176" s="95" t="s">
        <v>10</v>
      </c>
      <c r="F176" s="94">
        <v>10.93</v>
      </c>
      <c r="G176" s="94">
        <f t="shared" si="6"/>
        <v>13.49</v>
      </c>
      <c r="H176" s="204">
        <f t="shared" si="7"/>
        <v>1363.03</v>
      </c>
      <c r="I176" s="98"/>
    </row>
    <row r="177" spans="1:9" s="33" customFormat="1" ht="15">
      <c r="A177" s="90" t="s">
        <v>606</v>
      </c>
      <c r="B177" s="200" t="s">
        <v>441</v>
      </c>
      <c r="C177" s="257" t="s">
        <v>440</v>
      </c>
      <c r="D177" s="94">
        <v>25.57</v>
      </c>
      <c r="E177" s="95" t="s">
        <v>10</v>
      </c>
      <c r="F177" s="94">
        <v>12.51</v>
      </c>
      <c r="G177" s="94">
        <f t="shared" si="6"/>
        <v>15.44</v>
      </c>
      <c r="H177" s="204">
        <f t="shared" si="7"/>
        <v>394.8</v>
      </c>
      <c r="I177" s="98"/>
    </row>
    <row r="178" spans="1:9" s="33" customFormat="1" ht="15">
      <c r="A178" s="90" t="s">
        <v>609</v>
      </c>
      <c r="B178" s="200" t="s">
        <v>607</v>
      </c>
      <c r="C178" s="257" t="s">
        <v>608</v>
      </c>
      <c r="D178" s="94">
        <v>7.31</v>
      </c>
      <c r="E178" s="95" t="s">
        <v>10</v>
      </c>
      <c r="F178" s="94">
        <v>38.09</v>
      </c>
      <c r="G178" s="94">
        <f>ROUND(F178*$H$5,2)</f>
        <v>47</v>
      </c>
      <c r="H178" s="204">
        <f>ROUND(G178*D178,2)</f>
        <v>343.57</v>
      </c>
      <c r="I178" s="98"/>
    </row>
    <row r="179" spans="1:9" s="33" customFormat="1" ht="15">
      <c r="A179" s="90" t="s">
        <v>518</v>
      </c>
      <c r="B179" s="200" t="s">
        <v>615</v>
      </c>
      <c r="C179" s="257" t="s">
        <v>616</v>
      </c>
      <c r="D179" s="94">
        <v>1</v>
      </c>
      <c r="E179" s="95" t="s">
        <v>265</v>
      </c>
      <c r="F179" s="94">
        <v>5014.5</v>
      </c>
      <c r="G179" s="94">
        <f>ROUND(F179*$H$5,2)</f>
        <v>6187.89</v>
      </c>
      <c r="H179" s="204">
        <f>ROUND(G179*D179,2)</f>
        <v>6187.89</v>
      </c>
      <c r="I179" s="98"/>
    </row>
    <row r="180" spans="1:9" s="33" customFormat="1" ht="15">
      <c r="A180" s="279"/>
      <c r="B180" s="273"/>
      <c r="C180" s="274" t="s">
        <v>455</v>
      </c>
      <c r="D180" s="275"/>
      <c r="E180" s="276"/>
      <c r="F180" s="275"/>
      <c r="G180" s="294"/>
      <c r="H180" s="274">
        <f>SUM(H105:H179)</f>
        <v>34455.30999999999</v>
      </c>
      <c r="I180" s="277">
        <f>H180/$G$187</f>
        <v>0.2848207253385744</v>
      </c>
    </row>
    <row r="181" spans="1:9" s="33" customFormat="1" ht="15">
      <c r="A181" s="78"/>
      <c r="B181" s="200"/>
      <c r="C181" s="32"/>
      <c r="D181" s="32"/>
      <c r="E181" s="79"/>
      <c r="F181" s="32"/>
      <c r="G181" s="28"/>
      <c r="H181" s="204"/>
      <c r="I181" s="49"/>
    </row>
    <row r="182" spans="1:9" s="31" customFormat="1" ht="15">
      <c r="A182" s="80" t="s">
        <v>42</v>
      </c>
      <c r="B182" s="201"/>
      <c r="C182" s="30" t="s">
        <v>319</v>
      </c>
      <c r="D182" s="30"/>
      <c r="E182" s="81"/>
      <c r="F182" s="30"/>
      <c r="G182" s="30"/>
      <c r="H182" s="205"/>
      <c r="I182" s="48"/>
    </row>
    <row r="183" spans="1:9" s="33" customFormat="1" ht="15">
      <c r="A183" s="83" t="s">
        <v>43</v>
      </c>
      <c r="B183" s="200" t="s">
        <v>442</v>
      </c>
      <c r="C183" s="84" t="s">
        <v>443</v>
      </c>
      <c r="D183" s="84">
        <v>141.92</v>
      </c>
      <c r="E183" s="85" t="s">
        <v>10</v>
      </c>
      <c r="F183" s="84">
        <v>2.44</v>
      </c>
      <c r="G183" s="94">
        <f>ROUND(F183*$H$5,2)</f>
        <v>3.01</v>
      </c>
      <c r="H183" s="204">
        <f>ROUND(G183*D183,2)</f>
        <v>427.18</v>
      </c>
      <c r="I183" s="87"/>
    </row>
    <row r="184" spans="1:9" s="33" customFormat="1" ht="15">
      <c r="A184" s="272"/>
      <c r="B184" s="273"/>
      <c r="C184" s="274" t="s">
        <v>455</v>
      </c>
      <c r="D184" s="275"/>
      <c r="E184" s="276"/>
      <c r="F184" s="275"/>
      <c r="G184" s="282"/>
      <c r="H184" s="274">
        <f>SUM(H183:H183)</f>
        <v>427.18</v>
      </c>
      <c r="I184" s="277">
        <f>H184/$G$187</f>
        <v>0.00353123270259743</v>
      </c>
    </row>
    <row r="185" spans="1:9" s="33" customFormat="1" ht="15">
      <c r="A185" s="83"/>
      <c r="B185" s="200"/>
      <c r="C185" s="86"/>
      <c r="D185" s="84"/>
      <c r="E185" s="85"/>
      <c r="F185" s="84"/>
      <c r="G185" s="86"/>
      <c r="H185" s="205"/>
      <c r="I185" s="47"/>
    </row>
    <row r="186" spans="1:9" s="33" customFormat="1" ht="15.75" thickBot="1">
      <c r="A186" s="83"/>
      <c r="B186" s="200"/>
      <c r="C186" s="86"/>
      <c r="D186" s="84"/>
      <c r="E186" s="85"/>
      <c r="F186" s="84"/>
      <c r="G186" s="86"/>
      <c r="H186" s="205"/>
      <c r="I186" s="47"/>
    </row>
    <row r="187" spans="1:10" s="22" customFormat="1" ht="15.75" thickBot="1">
      <c r="A187" s="283"/>
      <c r="B187" s="284"/>
      <c r="C187" s="285" t="s">
        <v>53</v>
      </c>
      <c r="D187" s="286"/>
      <c r="E187" s="287"/>
      <c r="F187" s="286"/>
      <c r="G187" s="285">
        <f>H12+H101+H30+H46+H180+H184</f>
        <v>120971.91999999998</v>
      </c>
      <c r="H187" s="288"/>
      <c r="I187" s="290">
        <f>I12+I101+I30+I46+I180+I184</f>
        <v>1</v>
      </c>
      <c r="J187" s="289"/>
    </row>
    <row r="188" spans="1:9" ht="15">
      <c r="A188" s="2" t="s">
        <v>173</v>
      </c>
      <c r="B188" s="21"/>
      <c r="C188" s="2"/>
      <c r="D188" s="2"/>
      <c r="E188" s="21"/>
      <c r="F188" s="2"/>
      <c r="G188" s="2"/>
      <c r="H188" s="2"/>
      <c r="I188" s="21"/>
    </row>
    <row r="189" spans="1:9" s="91" customFormat="1" ht="15">
      <c r="A189" s="2" t="s">
        <v>203</v>
      </c>
      <c r="B189" s="21"/>
      <c r="C189" s="2"/>
      <c r="D189" s="2"/>
      <c r="E189" s="21"/>
      <c r="F189" s="2"/>
      <c r="G189" s="2"/>
      <c r="H189" s="2"/>
      <c r="I189" s="21"/>
    </row>
    <row r="190" spans="1:9" s="91" customFormat="1" ht="15">
      <c r="A190" s="2" t="s">
        <v>622</v>
      </c>
      <c r="B190" s="21"/>
      <c r="C190" s="2"/>
      <c r="D190" s="2"/>
      <c r="E190" s="21"/>
      <c r="F190" s="2"/>
      <c r="G190" s="2"/>
      <c r="H190" s="2"/>
      <c r="I190" s="21"/>
    </row>
    <row r="191" spans="1:9" s="91" customFormat="1" ht="15">
      <c r="A191" s="2"/>
      <c r="B191" s="21"/>
      <c r="C191" s="2"/>
      <c r="D191" s="2"/>
      <c r="E191" s="21"/>
      <c r="F191" s="2"/>
      <c r="G191" s="2"/>
      <c r="H191" s="2"/>
      <c r="I191" s="21"/>
    </row>
    <row r="192" spans="1:9" s="91" customFormat="1" ht="15">
      <c r="A192" s="2"/>
      <c r="C192" s="239" t="s">
        <v>201</v>
      </c>
      <c r="D192" s="214" t="s">
        <v>303</v>
      </c>
      <c r="E192" s="240"/>
      <c r="F192" s="214"/>
      <c r="G192" s="214" t="s">
        <v>303</v>
      </c>
      <c r="H192" s="214"/>
      <c r="I192" s="227"/>
    </row>
    <row r="193" spans="1:9" s="91" customFormat="1" ht="15">
      <c r="A193" s="2"/>
      <c r="C193" s="244" t="s">
        <v>302</v>
      </c>
      <c r="D193" s="245" t="s">
        <v>304</v>
      </c>
      <c r="E193" s="246"/>
      <c r="F193" s="217"/>
      <c r="G193" s="217" t="s">
        <v>305</v>
      </c>
      <c r="H193" s="217"/>
      <c r="I193" s="228"/>
    </row>
    <row r="194" spans="1:9" s="91" customFormat="1" ht="15">
      <c r="A194" s="2"/>
      <c r="C194" s="219" t="s">
        <v>454</v>
      </c>
      <c r="D194" s="217" t="s">
        <v>305</v>
      </c>
      <c r="E194" s="241"/>
      <c r="F194" s="217"/>
      <c r="G194" s="247" t="s">
        <v>307</v>
      </c>
      <c r="H194" s="217"/>
      <c r="I194" s="228"/>
    </row>
    <row r="195" spans="1:9" s="91" customFormat="1" ht="15">
      <c r="A195" s="2"/>
      <c r="C195" s="222" t="s">
        <v>453</v>
      </c>
      <c r="D195" s="223" t="s">
        <v>306</v>
      </c>
      <c r="E195" s="231"/>
      <c r="F195" s="223"/>
      <c r="G195" s="223"/>
      <c r="H195" s="223"/>
      <c r="I195" s="236"/>
    </row>
    <row r="196" spans="1:9" s="91" customFormat="1" ht="15">
      <c r="A196" s="2"/>
      <c r="B196" s="21"/>
      <c r="C196" s="2"/>
      <c r="D196" s="234"/>
      <c r="E196" s="292"/>
      <c r="F196" s="234"/>
      <c r="G196" s="234"/>
      <c r="H196" s="234"/>
      <c r="I196" s="21"/>
    </row>
    <row r="197" spans="1:9" s="91" customFormat="1" ht="15">
      <c r="A197" s="4"/>
      <c r="B197" s="238"/>
      <c r="C197" s="226" t="s">
        <v>213</v>
      </c>
      <c r="D197" s="210" t="s">
        <v>221</v>
      </c>
      <c r="E197" s="211"/>
      <c r="F197" s="210"/>
      <c r="G197" s="210"/>
      <c r="H197" s="210"/>
      <c r="I197" s="227"/>
    </row>
    <row r="198" spans="1:9" s="91" customFormat="1" ht="15">
      <c r="A198" s="4"/>
      <c r="B198" s="238"/>
      <c r="C198" s="216" t="s">
        <v>214</v>
      </c>
      <c r="D198" s="210" t="s">
        <v>222</v>
      </c>
      <c r="E198" s="211"/>
      <c r="F198" s="210"/>
      <c r="G198" s="210"/>
      <c r="H198" s="210"/>
      <c r="I198" s="228"/>
    </row>
    <row r="199" spans="1:9" s="91" customFormat="1" ht="15">
      <c r="A199" s="4"/>
      <c r="B199" s="238"/>
      <c r="C199" s="216" t="s">
        <v>217</v>
      </c>
      <c r="D199" s="210" t="s">
        <v>223</v>
      </c>
      <c r="E199" s="211"/>
      <c r="F199" s="210"/>
      <c r="G199" s="210"/>
      <c r="H199" s="210"/>
      <c r="I199" s="228"/>
    </row>
    <row r="200" spans="1:9" s="91" customFormat="1" ht="15">
      <c r="A200" s="4"/>
      <c r="B200" s="238"/>
      <c r="C200" s="216" t="s">
        <v>216</v>
      </c>
      <c r="D200" s="210" t="s">
        <v>224</v>
      </c>
      <c r="E200" s="211"/>
      <c r="F200" s="210"/>
      <c r="G200" s="210"/>
      <c r="H200" s="210"/>
      <c r="I200" s="228"/>
    </row>
    <row r="201" spans="1:9" s="91" customFormat="1" ht="15">
      <c r="A201" s="4"/>
      <c r="B201" s="238"/>
      <c r="C201" s="216" t="s">
        <v>215</v>
      </c>
      <c r="D201" s="210" t="s">
        <v>225</v>
      </c>
      <c r="E201" s="211"/>
      <c r="F201" s="210"/>
      <c r="G201" s="210"/>
      <c r="H201" s="210"/>
      <c r="I201" s="228"/>
    </row>
    <row r="202" spans="1:9" s="91" customFormat="1" ht="15">
      <c r="A202" s="4"/>
      <c r="B202" s="238"/>
      <c r="C202" s="219" t="s">
        <v>228</v>
      </c>
      <c r="D202" s="210" t="s">
        <v>226</v>
      </c>
      <c r="E202" s="211"/>
      <c r="F202" s="210"/>
      <c r="G202" s="210"/>
      <c r="H202" s="210"/>
      <c r="I202" s="228"/>
    </row>
    <row r="203" spans="1:9" s="91" customFormat="1" ht="15">
      <c r="A203" s="4"/>
      <c r="B203" s="238"/>
      <c r="C203" s="216" t="s">
        <v>531</v>
      </c>
      <c r="D203" s="210" t="s">
        <v>532</v>
      </c>
      <c r="E203" s="211"/>
      <c r="F203" s="210"/>
      <c r="G203" s="210"/>
      <c r="H203" s="210"/>
      <c r="I203" s="228"/>
    </row>
    <row r="204" spans="1:9" s="91" customFormat="1" ht="15">
      <c r="A204" s="4"/>
      <c r="B204" s="238"/>
      <c r="C204" s="216" t="s">
        <v>218</v>
      </c>
      <c r="D204" s="210" t="s">
        <v>230</v>
      </c>
      <c r="E204" s="211"/>
      <c r="F204" s="210"/>
      <c r="G204" s="210"/>
      <c r="H204" s="210"/>
      <c r="I204" s="228"/>
    </row>
    <row r="205" spans="1:9" s="91" customFormat="1" ht="15">
      <c r="A205" s="4"/>
      <c r="B205" s="238"/>
      <c r="C205" s="216" t="s">
        <v>200</v>
      </c>
      <c r="D205" s="210" t="s">
        <v>227</v>
      </c>
      <c r="E205" s="211"/>
      <c r="F205" s="210"/>
      <c r="G205" s="210"/>
      <c r="H205" s="210"/>
      <c r="I205" s="228"/>
    </row>
    <row r="206" spans="1:9" s="91" customFormat="1" ht="15">
      <c r="A206" s="4"/>
      <c r="B206" s="238"/>
      <c r="C206" s="216" t="s">
        <v>219</v>
      </c>
      <c r="D206" s="210" t="s">
        <v>231</v>
      </c>
      <c r="E206" s="211"/>
      <c r="F206" s="210"/>
      <c r="G206" s="210"/>
      <c r="H206" s="210"/>
      <c r="I206" s="228"/>
    </row>
    <row r="207" spans="1:9" s="91" customFormat="1" ht="15">
      <c r="A207" s="4"/>
      <c r="B207" s="238"/>
      <c r="C207" s="219" t="s">
        <v>220</v>
      </c>
      <c r="D207" s="210" t="s">
        <v>533</v>
      </c>
      <c r="E207" s="211"/>
      <c r="F207" s="210"/>
      <c r="G207" s="210"/>
      <c r="H207" s="210"/>
      <c r="I207" s="228"/>
    </row>
    <row r="208" spans="1:9" s="91" customFormat="1" ht="15">
      <c r="A208" s="4"/>
      <c r="B208" s="238"/>
      <c r="C208" s="222"/>
      <c r="D208" s="223" t="s">
        <v>534</v>
      </c>
      <c r="E208" s="229"/>
      <c r="F208" s="11"/>
      <c r="G208" s="11"/>
      <c r="H208" s="11"/>
      <c r="I208" s="225"/>
    </row>
    <row r="209" spans="1:9" s="91" customFormat="1" ht="15">
      <c r="A209" s="2"/>
      <c r="B209" s="21"/>
      <c r="C209" s="2"/>
      <c r="D209" s="2"/>
      <c r="E209" s="21"/>
      <c r="F209" s="2"/>
      <c r="G209" s="2"/>
      <c r="H209" s="2"/>
      <c r="I209" s="21"/>
    </row>
    <row r="210" spans="1:9" s="91" customFormat="1" ht="15">
      <c r="A210" s="2"/>
      <c r="C210" s="226" t="s">
        <v>233</v>
      </c>
      <c r="D210" s="213" t="s">
        <v>204</v>
      </c>
      <c r="E210" s="214"/>
      <c r="F210" s="212"/>
      <c r="G210" s="212"/>
      <c r="H210" s="212"/>
      <c r="I210" s="215"/>
    </row>
    <row r="211" spans="1:9" s="91" customFormat="1" ht="15">
      <c r="A211" s="2"/>
      <c r="C211" s="216" t="s">
        <v>202</v>
      </c>
      <c r="D211" s="208" t="s">
        <v>206</v>
      </c>
      <c r="E211" s="217"/>
      <c r="F211" s="4"/>
      <c r="G211" s="4"/>
      <c r="H211" s="4"/>
      <c r="I211" s="218"/>
    </row>
    <row r="212" spans="1:9" s="91" customFormat="1" ht="15">
      <c r="A212" s="2"/>
      <c r="C212" s="216" t="s">
        <v>216</v>
      </c>
      <c r="D212" s="209" t="s">
        <v>205</v>
      </c>
      <c r="E212" s="217"/>
      <c r="F212" s="4"/>
      <c r="G212" s="4"/>
      <c r="H212" s="4"/>
      <c r="I212" s="218"/>
    </row>
    <row r="213" spans="1:9" s="91" customFormat="1" ht="15">
      <c r="A213" s="2"/>
      <c r="C213" s="219" t="s">
        <v>228</v>
      </c>
      <c r="D213" s="220" t="s">
        <v>207</v>
      </c>
      <c r="E213" s="217"/>
      <c r="F213" s="4"/>
      <c r="G213" s="4"/>
      <c r="H213" s="4"/>
      <c r="I213" s="218"/>
    </row>
    <row r="214" spans="1:9" s="91" customFormat="1" ht="15">
      <c r="A214" s="2"/>
      <c r="C214" s="216" t="s">
        <v>535</v>
      </c>
      <c r="D214" s="221" t="s">
        <v>536</v>
      </c>
      <c r="E214" s="217"/>
      <c r="F214" s="4"/>
      <c r="G214" s="4"/>
      <c r="H214" s="4"/>
      <c r="I214" s="218"/>
    </row>
    <row r="215" spans="1:9" s="91" customFormat="1" ht="15">
      <c r="A215" s="2"/>
      <c r="C215" s="216" t="s">
        <v>200</v>
      </c>
      <c r="D215" s="220" t="s">
        <v>229</v>
      </c>
      <c r="E215" s="217"/>
      <c r="F215" s="4"/>
      <c r="G215" s="4"/>
      <c r="H215" s="4"/>
      <c r="I215" s="218"/>
    </row>
    <row r="216" spans="1:9" s="91" customFormat="1" ht="15">
      <c r="A216" s="2"/>
      <c r="B216" s="266"/>
      <c r="C216" s="222" t="s">
        <v>208</v>
      </c>
      <c r="D216" s="224" t="s">
        <v>537</v>
      </c>
      <c r="E216" s="223"/>
      <c r="F216" s="11"/>
      <c r="G216" s="11"/>
      <c r="H216" s="11"/>
      <c r="I216" s="225"/>
    </row>
    <row r="217" spans="1:9" s="91" customFormat="1" ht="15">
      <c r="A217" s="2"/>
      <c r="B217" s="208"/>
      <c r="C217" s="232"/>
      <c r="D217" s="233"/>
      <c r="E217" s="232"/>
      <c r="F217" s="234"/>
      <c r="G217" s="234"/>
      <c r="H217" s="234"/>
      <c r="I217" s="230"/>
    </row>
    <row r="218" spans="1:9" s="91" customFormat="1" ht="15">
      <c r="A218" s="4"/>
      <c r="B218" s="238"/>
      <c r="C218" s="226" t="s">
        <v>275</v>
      </c>
      <c r="D218" s="210" t="s">
        <v>238</v>
      </c>
      <c r="E218" s="211"/>
      <c r="F218" s="210"/>
      <c r="G218" s="210"/>
      <c r="H218" s="210"/>
      <c r="I218" s="227"/>
    </row>
    <row r="219" spans="1:9" s="91" customFormat="1" ht="15">
      <c r="A219" s="4"/>
      <c r="B219" s="238"/>
      <c r="C219" s="216" t="s">
        <v>236</v>
      </c>
      <c r="D219" s="210" t="s">
        <v>239</v>
      </c>
      <c r="E219" s="211"/>
      <c r="F219" s="210"/>
      <c r="G219" s="210"/>
      <c r="H219" s="210"/>
      <c r="I219" s="228"/>
    </row>
    <row r="220" spans="1:9" s="91" customFormat="1" ht="15">
      <c r="A220" s="4"/>
      <c r="B220" s="238"/>
      <c r="C220" s="216" t="s">
        <v>217</v>
      </c>
      <c r="D220" s="210" t="s">
        <v>240</v>
      </c>
      <c r="E220" s="211"/>
      <c r="F220" s="210"/>
      <c r="G220" s="210"/>
      <c r="H220" s="210"/>
      <c r="I220" s="228"/>
    </row>
    <row r="221" spans="1:10" s="91" customFormat="1" ht="15">
      <c r="A221" s="4"/>
      <c r="B221" s="238"/>
      <c r="C221" s="216" t="s">
        <v>215</v>
      </c>
      <c r="D221" s="210" t="s">
        <v>241</v>
      </c>
      <c r="I221" s="238"/>
      <c r="J221" s="237"/>
    </row>
    <row r="222" spans="1:9" s="91" customFormat="1" ht="15">
      <c r="A222" s="4"/>
      <c r="B222" s="238"/>
      <c r="C222" s="219" t="s">
        <v>228</v>
      </c>
      <c r="D222" s="210" t="s">
        <v>539</v>
      </c>
      <c r="E222" s="211"/>
      <c r="F222" s="210"/>
      <c r="G222" s="210"/>
      <c r="H222" s="210"/>
      <c r="I222" s="228"/>
    </row>
    <row r="223" spans="1:9" s="91" customFormat="1" ht="15">
      <c r="A223" s="4"/>
      <c r="B223" s="238"/>
      <c r="C223" s="216" t="s">
        <v>531</v>
      </c>
      <c r="D223" s="210" t="s">
        <v>242</v>
      </c>
      <c r="E223" s="211"/>
      <c r="F223" s="210"/>
      <c r="G223" s="210"/>
      <c r="H223" s="210"/>
      <c r="I223" s="228"/>
    </row>
    <row r="224" spans="1:9" s="91" customFormat="1" ht="15">
      <c r="A224" s="4"/>
      <c r="B224" s="238"/>
      <c r="C224" s="216" t="s">
        <v>218</v>
      </c>
      <c r="D224" s="210" t="s">
        <v>243</v>
      </c>
      <c r="E224" s="211"/>
      <c r="F224" s="210"/>
      <c r="G224" s="210"/>
      <c r="H224" s="210"/>
      <c r="I224" s="228"/>
    </row>
    <row r="225" spans="1:9" s="91" customFormat="1" ht="15">
      <c r="A225" s="4"/>
      <c r="B225" s="238"/>
      <c r="C225" s="216" t="s">
        <v>219</v>
      </c>
      <c r="D225" s="210" t="s">
        <v>244</v>
      </c>
      <c r="E225" s="211"/>
      <c r="F225" s="210"/>
      <c r="G225" s="210"/>
      <c r="H225" s="210"/>
      <c r="I225" s="228"/>
    </row>
    <row r="226" spans="1:9" s="91" customFormat="1" ht="15">
      <c r="A226" s="4"/>
      <c r="B226" s="238"/>
      <c r="C226" s="222" t="s">
        <v>237</v>
      </c>
      <c r="D226" s="235" t="s">
        <v>540</v>
      </c>
      <c r="E226" s="231"/>
      <c r="F226" s="223"/>
      <c r="G226" s="223"/>
      <c r="H226" s="223"/>
      <c r="I226" s="236"/>
    </row>
    <row r="227" spans="1:9" s="91" customFormat="1" ht="15">
      <c r="A227" s="2"/>
      <c r="B227" s="21"/>
      <c r="C227" s="2"/>
      <c r="D227" s="2"/>
      <c r="E227" s="21"/>
      <c r="F227" s="2"/>
      <c r="G227" s="2"/>
      <c r="H227" s="2"/>
      <c r="I227" s="21"/>
    </row>
    <row r="228" spans="1:9" s="91" customFormat="1" ht="15">
      <c r="A228" s="4"/>
      <c r="B228" s="238"/>
      <c r="C228" s="239" t="s">
        <v>246</v>
      </c>
      <c r="D228" s="214" t="s">
        <v>281</v>
      </c>
      <c r="E228" s="240"/>
      <c r="F228" s="214"/>
      <c r="G228" s="214"/>
      <c r="H228" s="214"/>
      <c r="I228" s="227"/>
    </row>
    <row r="229" spans="1:9" s="91" customFormat="1" ht="15">
      <c r="A229" s="4"/>
      <c r="B229" s="238"/>
      <c r="C229" s="216" t="s">
        <v>280</v>
      </c>
      <c r="D229" s="217" t="s">
        <v>282</v>
      </c>
      <c r="E229" s="241"/>
      <c r="F229" s="217"/>
      <c r="G229" s="217"/>
      <c r="H229" s="217"/>
      <c r="I229" s="228"/>
    </row>
    <row r="230" spans="1:9" s="91" customFormat="1" ht="15">
      <c r="A230" s="4"/>
      <c r="B230" s="238"/>
      <c r="C230" s="219" t="s">
        <v>228</v>
      </c>
      <c r="D230" s="217" t="s">
        <v>279</v>
      </c>
      <c r="E230" s="241"/>
      <c r="F230" s="217"/>
      <c r="G230" s="217"/>
      <c r="H230" s="217"/>
      <c r="I230" s="228"/>
    </row>
    <row r="231" spans="1:9" s="91" customFormat="1" ht="15">
      <c r="A231" s="4"/>
      <c r="B231" s="238"/>
      <c r="C231" s="216" t="s">
        <v>277</v>
      </c>
      <c r="D231" s="217" t="s">
        <v>283</v>
      </c>
      <c r="E231" s="241"/>
      <c r="F231" s="217"/>
      <c r="G231" s="217"/>
      <c r="H231" s="217"/>
      <c r="I231" s="228"/>
    </row>
    <row r="232" spans="1:9" s="91" customFormat="1" ht="15">
      <c r="A232" s="4"/>
      <c r="B232" s="238"/>
      <c r="C232" s="242" t="s">
        <v>278</v>
      </c>
      <c r="D232" s="235"/>
      <c r="E232" s="231"/>
      <c r="F232" s="223"/>
      <c r="G232" s="223"/>
      <c r="H232" s="223"/>
      <c r="I232" s="236"/>
    </row>
    <row r="233" spans="1:9" s="91" customFormat="1" ht="15">
      <c r="A233" s="2"/>
      <c r="B233" s="207"/>
      <c r="C233" s="232"/>
      <c r="D233" s="210"/>
      <c r="E233" s="211"/>
      <c r="F233" s="210"/>
      <c r="G233" s="210"/>
      <c r="H233" s="210"/>
      <c r="I233" s="211"/>
    </row>
    <row r="234" spans="1:9" s="91" customFormat="1" ht="15">
      <c r="A234" s="2"/>
      <c r="C234" s="219" t="s">
        <v>286</v>
      </c>
      <c r="D234" s="214" t="s">
        <v>288</v>
      </c>
      <c r="E234" s="240"/>
      <c r="F234" s="214"/>
      <c r="G234" s="214"/>
      <c r="H234" s="214"/>
      <c r="I234" s="227"/>
    </row>
    <row r="235" spans="1:9" s="91" customFormat="1" ht="15">
      <c r="A235" s="2"/>
      <c r="C235" s="216" t="s">
        <v>287</v>
      </c>
      <c r="D235" s="217" t="s">
        <v>289</v>
      </c>
      <c r="E235" s="241"/>
      <c r="F235" s="217"/>
      <c r="G235" s="217"/>
      <c r="H235" s="217"/>
      <c r="I235" s="228"/>
    </row>
    <row r="236" spans="1:9" s="91" customFormat="1" ht="15">
      <c r="A236" s="2"/>
      <c r="C236" s="219" t="s">
        <v>228</v>
      </c>
      <c r="D236" s="217" t="s">
        <v>290</v>
      </c>
      <c r="E236" s="241"/>
      <c r="F236" s="217"/>
      <c r="G236" s="217"/>
      <c r="H236" s="217"/>
      <c r="I236" s="228"/>
    </row>
    <row r="237" spans="1:9" s="91" customFormat="1" ht="15">
      <c r="A237" s="2"/>
      <c r="C237" s="216" t="s">
        <v>277</v>
      </c>
      <c r="D237" s="217" t="s">
        <v>291</v>
      </c>
      <c r="E237" s="241"/>
      <c r="F237" s="217"/>
      <c r="G237" s="217"/>
      <c r="H237" s="217"/>
      <c r="I237" s="228"/>
    </row>
    <row r="238" spans="1:9" s="91" customFormat="1" ht="15">
      <c r="A238" s="2"/>
      <c r="C238" s="242" t="s">
        <v>278</v>
      </c>
      <c r="D238" s="235"/>
      <c r="E238" s="231"/>
      <c r="F238" s="223"/>
      <c r="G238" s="223"/>
      <c r="H238" s="223"/>
      <c r="I238" s="236"/>
    </row>
    <row r="239" spans="1:9" s="91" customFormat="1" ht="15">
      <c r="A239" s="2"/>
      <c r="B239" s="208"/>
      <c r="C239" s="232"/>
      <c r="D239" s="232"/>
      <c r="E239" s="243"/>
      <c r="F239" s="232"/>
      <c r="G239" s="232"/>
      <c r="H239" s="232"/>
      <c r="I239" s="211"/>
    </row>
    <row r="240" spans="1:9" s="91" customFormat="1" ht="15">
      <c r="A240" s="2"/>
      <c r="C240" s="226" t="s">
        <v>456</v>
      </c>
      <c r="D240" s="210" t="s">
        <v>248</v>
      </c>
      <c r="E240" s="211"/>
      <c r="F240" s="210"/>
      <c r="G240" s="210"/>
      <c r="H240" s="210"/>
      <c r="I240" s="227"/>
    </row>
    <row r="241" spans="1:9" s="91" customFormat="1" ht="15">
      <c r="A241" s="4"/>
      <c r="B241" s="238"/>
      <c r="C241" s="216" t="s">
        <v>247</v>
      </c>
      <c r="D241" s="210" t="s">
        <v>249</v>
      </c>
      <c r="E241" s="211"/>
      <c r="F241" s="210"/>
      <c r="G241" s="210"/>
      <c r="H241" s="210"/>
      <c r="I241" s="228"/>
    </row>
    <row r="242" spans="1:9" s="91" customFormat="1" ht="15">
      <c r="A242" s="4"/>
      <c r="B242" s="238"/>
      <c r="C242" s="216" t="s">
        <v>217</v>
      </c>
      <c r="D242" s="210" t="s">
        <v>250</v>
      </c>
      <c r="E242" s="211"/>
      <c r="F242" s="210"/>
      <c r="G242" s="210"/>
      <c r="H242" s="210"/>
      <c r="I242" s="228"/>
    </row>
    <row r="243" spans="1:9" s="91" customFormat="1" ht="15">
      <c r="A243" s="4"/>
      <c r="B243" s="238"/>
      <c r="C243" s="216" t="s">
        <v>215</v>
      </c>
      <c r="D243" s="210" t="s">
        <v>251</v>
      </c>
      <c r="I243" s="238"/>
    </row>
    <row r="244" spans="1:9" s="91" customFormat="1" ht="15">
      <c r="A244" s="4"/>
      <c r="B244" s="238"/>
      <c r="C244" s="219" t="s">
        <v>228</v>
      </c>
      <c r="D244" s="210" t="s">
        <v>541</v>
      </c>
      <c r="E244" s="211"/>
      <c r="F244" s="210"/>
      <c r="G244" s="210"/>
      <c r="H244" s="210"/>
      <c r="I244" s="228"/>
    </row>
    <row r="245" spans="1:9" s="91" customFormat="1" ht="15">
      <c r="A245" s="4"/>
      <c r="B245" s="238"/>
      <c r="C245" s="216" t="s">
        <v>531</v>
      </c>
      <c r="D245" s="210" t="s">
        <v>252</v>
      </c>
      <c r="E245" s="211"/>
      <c r="F245" s="210"/>
      <c r="G245" s="210"/>
      <c r="H245" s="210"/>
      <c r="I245" s="228"/>
    </row>
    <row r="246" spans="1:9" s="91" customFormat="1" ht="15">
      <c r="A246" s="4"/>
      <c r="B246" s="238"/>
      <c r="C246" s="216" t="s">
        <v>218</v>
      </c>
      <c r="D246" s="210" t="s">
        <v>253</v>
      </c>
      <c r="E246" s="211"/>
      <c r="F246" s="210"/>
      <c r="G246" s="210"/>
      <c r="H246" s="210"/>
      <c r="I246" s="228"/>
    </row>
    <row r="247" spans="1:9" s="91" customFormat="1" ht="15">
      <c r="A247" s="4"/>
      <c r="B247" s="238"/>
      <c r="C247" s="216" t="s">
        <v>219</v>
      </c>
      <c r="D247" s="210" t="s">
        <v>254</v>
      </c>
      <c r="E247" s="211"/>
      <c r="F247" s="210"/>
      <c r="G247" s="210"/>
      <c r="H247" s="210"/>
      <c r="I247" s="228"/>
    </row>
    <row r="248" spans="1:9" s="91" customFormat="1" ht="15">
      <c r="A248" s="2"/>
      <c r="C248" s="222" t="s">
        <v>237</v>
      </c>
      <c r="D248" s="235" t="s">
        <v>542</v>
      </c>
      <c r="E248" s="231"/>
      <c r="F248" s="223"/>
      <c r="G248" s="223"/>
      <c r="H248" s="223"/>
      <c r="I248" s="236"/>
    </row>
    <row r="249" spans="1:9" s="91" customFormat="1" ht="15">
      <c r="A249" s="2"/>
      <c r="B249" s="21"/>
      <c r="C249" s="2"/>
      <c r="D249" s="234"/>
      <c r="E249" s="292"/>
      <c r="F249" s="234"/>
      <c r="G249" s="234"/>
      <c r="H249" s="234"/>
      <c r="I249" s="21"/>
    </row>
    <row r="250" spans="1:9" s="91" customFormat="1" ht="15">
      <c r="A250" s="2"/>
      <c r="B250" s="21"/>
      <c r="C250" s="333" t="s">
        <v>301</v>
      </c>
      <c r="D250" s="334" t="s">
        <v>620</v>
      </c>
      <c r="E250" s="335"/>
      <c r="F250" s="334"/>
      <c r="G250" s="334"/>
      <c r="H250" s="334"/>
      <c r="I250" s="336"/>
    </row>
    <row r="251" spans="1:9" s="91" customFormat="1" ht="15">
      <c r="A251" s="2"/>
      <c r="B251" s="21"/>
      <c r="C251" s="337" t="s">
        <v>457</v>
      </c>
      <c r="D251" s="332" t="s">
        <v>626</v>
      </c>
      <c r="E251" s="335"/>
      <c r="F251" s="334"/>
      <c r="G251" s="334"/>
      <c r="H251" s="334"/>
      <c r="I251" s="338"/>
    </row>
    <row r="252" spans="1:9" s="91" customFormat="1" ht="15">
      <c r="A252" s="2"/>
      <c r="B252" s="21"/>
      <c r="C252" s="219" t="s">
        <v>624</v>
      </c>
      <c r="D252" s="334"/>
      <c r="E252" s="335"/>
      <c r="F252" s="334"/>
      <c r="G252" s="334"/>
      <c r="H252" s="334"/>
      <c r="I252" s="338"/>
    </row>
    <row r="253" spans="1:9" s="91" customFormat="1" ht="15">
      <c r="A253" s="2"/>
      <c r="B253" s="21"/>
      <c r="C253" s="222" t="s">
        <v>625</v>
      </c>
      <c r="D253" s="235"/>
      <c r="E253" s="339"/>
      <c r="F253" s="339"/>
      <c r="G253" s="339"/>
      <c r="H253" s="339"/>
      <c r="I253" s="340"/>
    </row>
    <row r="254" spans="1:9" s="91" customFormat="1" ht="15">
      <c r="A254" s="2"/>
      <c r="B254" s="21"/>
      <c r="C254" s="2"/>
      <c r="D254" s="2"/>
      <c r="E254" s="21"/>
      <c r="F254" s="2"/>
      <c r="G254" s="2"/>
      <c r="H254" s="2"/>
      <c r="I254" s="21"/>
    </row>
    <row r="255" spans="1:9" s="91" customFormat="1" ht="15">
      <c r="A255" s="2"/>
      <c r="B255" s="21"/>
      <c r="C255" s="239" t="s">
        <v>617</v>
      </c>
      <c r="D255" s="214" t="s">
        <v>620</v>
      </c>
      <c r="E255" s="240"/>
      <c r="F255" s="214"/>
      <c r="G255" s="214"/>
      <c r="H255" s="214"/>
      <c r="I255" s="227"/>
    </row>
    <row r="256" spans="1:9" s="91" customFormat="1" ht="15">
      <c r="A256" s="2"/>
      <c r="B256" s="21"/>
      <c r="C256" s="244" t="s">
        <v>623</v>
      </c>
      <c r="D256" s="332" t="s">
        <v>621</v>
      </c>
      <c r="E256" s="246"/>
      <c r="F256" s="217"/>
      <c r="G256" s="217"/>
      <c r="H256" s="217"/>
      <c r="I256" s="228"/>
    </row>
    <row r="257" spans="1:9" s="91" customFormat="1" ht="15">
      <c r="A257" s="2"/>
      <c r="B257" s="21"/>
      <c r="C257" s="219" t="s">
        <v>618</v>
      </c>
      <c r="D257" s="217"/>
      <c r="E257" s="241"/>
      <c r="F257" s="217"/>
      <c r="G257" s="247"/>
      <c r="H257" s="217"/>
      <c r="I257" s="228"/>
    </row>
    <row r="258" spans="1:9" s="91" customFormat="1" ht="15">
      <c r="A258" s="2"/>
      <c r="B258" s="21"/>
      <c r="C258" s="222" t="s">
        <v>619</v>
      </c>
      <c r="D258" s="223"/>
      <c r="E258" s="231"/>
      <c r="F258" s="223"/>
      <c r="G258" s="223"/>
      <c r="H258" s="223"/>
      <c r="I258" s="236"/>
    </row>
    <row r="259" spans="1:9" s="91" customFormat="1" ht="15">
      <c r="A259" s="2"/>
      <c r="B259" s="21"/>
      <c r="C259" s="2"/>
      <c r="D259" s="2"/>
      <c r="E259" s="21"/>
      <c r="F259" s="2"/>
      <c r="G259" s="2"/>
      <c r="H259" s="2"/>
      <c r="I259" s="21"/>
    </row>
    <row r="260" spans="1:9" s="91" customFormat="1" ht="15">
      <c r="A260" s="2"/>
      <c r="B260" s="21"/>
      <c r="C260" s="2"/>
      <c r="D260" s="2"/>
      <c r="E260" s="21"/>
      <c r="F260" s="2"/>
      <c r="G260" s="2"/>
      <c r="H260" s="2"/>
      <c r="I260" s="21"/>
    </row>
    <row r="261" spans="1:9" ht="15">
      <c r="A261" s="2"/>
      <c r="B261" s="21"/>
      <c r="C261" s="2"/>
      <c r="D261" s="2"/>
      <c r="E261" s="21"/>
      <c r="F261" s="2"/>
      <c r="G261" s="2"/>
      <c r="H261" s="2"/>
      <c r="I261" s="21"/>
    </row>
    <row r="262" spans="1:9" ht="15">
      <c r="A262" s="2"/>
      <c r="B262" s="21"/>
      <c r="C262" s="2"/>
      <c r="D262" s="2"/>
      <c r="E262" s="21"/>
      <c r="F262" s="2"/>
      <c r="G262" s="2"/>
      <c r="H262" s="2"/>
      <c r="I262" s="21"/>
    </row>
    <row r="263" spans="1:9" ht="15">
      <c r="A263" s="344" t="s">
        <v>630</v>
      </c>
      <c r="B263" s="344"/>
      <c r="C263" s="344"/>
      <c r="D263" s="344"/>
      <c r="E263" s="344"/>
      <c r="F263" s="344"/>
      <c r="G263" s="344"/>
      <c r="H263" s="344"/>
      <c r="I263" s="344"/>
    </row>
    <row r="264" spans="1:9" ht="15">
      <c r="A264" s="345" t="s">
        <v>631</v>
      </c>
      <c r="B264" s="345"/>
      <c r="C264" s="345"/>
      <c r="D264" s="345"/>
      <c r="E264" s="345"/>
      <c r="F264" s="345"/>
      <c r="G264" s="345"/>
      <c r="H264" s="345"/>
      <c r="I264" s="345"/>
    </row>
    <row r="265" spans="1:9" ht="15">
      <c r="A265" s="345" t="s">
        <v>632</v>
      </c>
      <c r="B265" s="345"/>
      <c r="C265" s="345"/>
      <c r="D265" s="345"/>
      <c r="E265" s="345"/>
      <c r="F265" s="345"/>
      <c r="G265" s="345"/>
      <c r="H265" s="345"/>
      <c r="I265" s="345"/>
    </row>
    <row r="266" spans="1:9" ht="15">
      <c r="A266" s="2"/>
      <c r="B266" s="21"/>
      <c r="C266" s="2"/>
      <c r="D266" s="2"/>
      <c r="E266" s="21"/>
      <c r="F266" s="2"/>
      <c r="G266" s="2"/>
      <c r="H266" s="2"/>
      <c r="I266" s="21"/>
    </row>
    <row r="267" spans="1:9" ht="15">
      <c r="A267" s="2"/>
      <c r="B267" s="21"/>
      <c r="C267" s="2"/>
      <c r="D267" s="2"/>
      <c r="E267" s="21"/>
      <c r="F267" s="2"/>
      <c r="G267" s="2"/>
      <c r="H267" s="2"/>
      <c r="I267" s="21"/>
    </row>
    <row r="268" spans="1:9" ht="15">
      <c r="A268" s="2"/>
      <c r="B268" s="21"/>
      <c r="C268" s="2"/>
      <c r="D268" s="2"/>
      <c r="E268" s="21"/>
      <c r="F268" s="2"/>
      <c r="G268" s="2"/>
      <c r="H268" s="2"/>
      <c r="I268" s="21"/>
    </row>
    <row r="269" spans="1:9" ht="15">
      <c r="A269" s="2"/>
      <c r="B269" s="21"/>
      <c r="C269" s="2"/>
      <c r="D269" s="2"/>
      <c r="E269" s="21"/>
      <c r="F269" s="2"/>
      <c r="G269" s="2"/>
      <c r="H269" s="2"/>
      <c r="I269" s="21"/>
    </row>
    <row r="270" spans="1:9" ht="15">
      <c r="A270" s="2"/>
      <c r="B270" s="21"/>
      <c r="C270" s="2"/>
      <c r="D270" s="2"/>
      <c r="E270" s="21"/>
      <c r="F270" s="2"/>
      <c r="G270" s="2"/>
      <c r="H270" s="2"/>
      <c r="I270" s="21"/>
    </row>
    <row r="271" spans="1:9" ht="15">
      <c r="A271" s="2"/>
      <c r="B271" s="21"/>
      <c r="C271" s="2"/>
      <c r="D271" s="2"/>
      <c r="E271" s="21"/>
      <c r="F271" s="2"/>
      <c r="G271" s="2"/>
      <c r="H271" s="2"/>
      <c r="I271" s="21"/>
    </row>
    <row r="272" spans="1:9" ht="15">
      <c r="A272" s="2"/>
      <c r="B272" s="21"/>
      <c r="C272" s="2"/>
      <c r="D272" s="2"/>
      <c r="E272" s="21"/>
      <c r="F272" s="2"/>
      <c r="G272" s="2"/>
      <c r="H272" s="2"/>
      <c r="I272" s="21"/>
    </row>
    <row r="273" spans="1:9" ht="15">
      <c r="A273" s="2"/>
      <c r="B273" s="21"/>
      <c r="C273" s="2"/>
      <c r="D273" s="2"/>
      <c r="E273" s="21"/>
      <c r="F273" s="2"/>
      <c r="G273" s="2"/>
      <c r="H273" s="2"/>
      <c r="I273" s="21"/>
    </row>
    <row r="274" spans="1:9" ht="15">
      <c r="A274" s="2"/>
      <c r="B274" s="21"/>
      <c r="C274" s="2"/>
      <c r="D274" s="2"/>
      <c r="E274" s="21"/>
      <c r="F274" s="2"/>
      <c r="G274" s="2"/>
      <c r="H274" s="2"/>
      <c r="I274" s="21"/>
    </row>
    <row r="275" spans="1:9" ht="15">
      <c r="A275" s="2"/>
      <c r="B275" s="21"/>
      <c r="C275" s="2"/>
      <c r="D275" s="2"/>
      <c r="E275" s="21"/>
      <c r="F275" s="2"/>
      <c r="G275" s="2"/>
      <c r="H275" s="2"/>
      <c r="I275" s="21"/>
    </row>
    <row r="276" spans="1:9" ht="15">
      <c r="A276" s="2"/>
      <c r="B276" s="21"/>
      <c r="C276" s="2"/>
      <c r="D276" s="2"/>
      <c r="E276" s="21"/>
      <c r="F276" s="2"/>
      <c r="G276" s="2"/>
      <c r="H276" s="2"/>
      <c r="I276" s="21"/>
    </row>
    <row r="277" spans="1:9" ht="15">
      <c r="A277" s="2"/>
      <c r="B277" s="21"/>
      <c r="C277" s="2"/>
      <c r="D277" s="2"/>
      <c r="E277" s="21"/>
      <c r="F277" s="2"/>
      <c r="G277" s="2"/>
      <c r="H277" s="2"/>
      <c r="I277" s="21"/>
    </row>
    <row r="278" spans="1:9" ht="15">
      <c r="A278" s="2"/>
      <c r="B278" s="21"/>
      <c r="C278" s="2"/>
      <c r="D278" s="2"/>
      <c r="E278" s="21"/>
      <c r="F278" s="2"/>
      <c r="G278" s="2"/>
      <c r="H278" s="2"/>
      <c r="I278" s="21"/>
    </row>
    <row r="279" spans="1:9" ht="15">
      <c r="A279" s="2"/>
      <c r="B279" s="21"/>
      <c r="C279" s="2"/>
      <c r="D279" s="2"/>
      <c r="E279" s="21"/>
      <c r="F279" s="2"/>
      <c r="G279" s="2"/>
      <c r="H279" s="2"/>
      <c r="I279" s="21"/>
    </row>
    <row r="280" spans="1:9" ht="15">
      <c r="A280" s="2"/>
      <c r="B280" s="21"/>
      <c r="C280" s="2"/>
      <c r="D280" s="2"/>
      <c r="E280" s="21"/>
      <c r="F280" s="2"/>
      <c r="G280" s="2"/>
      <c r="H280" s="2"/>
      <c r="I280" s="21"/>
    </row>
    <row r="281" spans="1:9" ht="15">
      <c r="A281" s="2"/>
      <c r="B281" s="21"/>
      <c r="C281" s="2"/>
      <c r="D281" s="2"/>
      <c r="E281" s="21"/>
      <c r="F281" s="2"/>
      <c r="G281" s="2"/>
      <c r="H281" s="2"/>
      <c r="I281" s="21"/>
    </row>
    <row r="282" spans="1:9" ht="15">
      <c r="A282" s="2"/>
      <c r="B282" s="21"/>
      <c r="C282" s="2"/>
      <c r="D282" s="2"/>
      <c r="E282" s="21"/>
      <c r="F282" s="2"/>
      <c r="G282" s="2"/>
      <c r="H282" s="2"/>
      <c r="I282" s="21"/>
    </row>
    <row r="283" spans="1:9" ht="15">
      <c r="A283" s="2"/>
      <c r="B283" s="21"/>
      <c r="C283" s="2"/>
      <c r="D283" s="2"/>
      <c r="E283" s="21"/>
      <c r="F283" s="2"/>
      <c r="G283" s="2"/>
      <c r="H283" s="2"/>
      <c r="I283" s="21"/>
    </row>
    <row r="284" spans="1:9" ht="15">
      <c r="A284" s="2"/>
      <c r="B284" s="21"/>
      <c r="C284" s="2"/>
      <c r="D284" s="2"/>
      <c r="E284" s="21"/>
      <c r="F284" s="2"/>
      <c r="G284" s="2"/>
      <c r="H284" s="2"/>
      <c r="I284" s="21"/>
    </row>
    <row r="285" spans="1:9" ht="15">
      <c r="A285" s="2"/>
      <c r="B285" s="21"/>
      <c r="C285" s="2"/>
      <c r="D285" s="2"/>
      <c r="E285" s="21"/>
      <c r="F285" s="2"/>
      <c r="G285" s="2"/>
      <c r="H285" s="2"/>
      <c r="I285" s="21"/>
    </row>
    <row r="286" spans="1:9" ht="15">
      <c r="A286" s="2"/>
      <c r="B286" s="21"/>
      <c r="C286" s="2"/>
      <c r="D286" s="2"/>
      <c r="E286" s="21"/>
      <c r="F286" s="2"/>
      <c r="G286" s="2"/>
      <c r="H286" s="2"/>
      <c r="I286" s="21"/>
    </row>
    <row r="287" spans="1:9" ht="15">
      <c r="A287" s="2"/>
      <c r="B287" s="21"/>
      <c r="C287" s="2"/>
      <c r="D287" s="2"/>
      <c r="E287" s="21"/>
      <c r="F287" s="2"/>
      <c r="G287" s="2"/>
      <c r="H287" s="2"/>
      <c r="I287" s="21"/>
    </row>
    <row r="288" spans="1:9" ht="15">
      <c r="A288" s="2"/>
      <c r="B288" s="21"/>
      <c r="C288" s="2"/>
      <c r="D288" s="2"/>
      <c r="E288" s="21"/>
      <c r="F288" s="2"/>
      <c r="G288" s="2"/>
      <c r="H288" s="2"/>
      <c r="I288" s="21"/>
    </row>
    <row r="289" spans="1:9" ht="15">
      <c r="A289" s="2"/>
      <c r="B289" s="21"/>
      <c r="C289" s="2"/>
      <c r="D289" s="2"/>
      <c r="E289" s="21"/>
      <c r="F289" s="2"/>
      <c r="G289" s="2"/>
      <c r="H289" s="2"/>
      <c r="I289" s="21"/>
    </row>
    <row r="290" spans="1:9" ht="15">
      <c r="A290" s="2"/>
      <c r="B290" s="21"/>
      <c r="C290" s="2"/>
      <c r="D290" s="2"/>
      <c r="E290" s="21"/>
      <c r="F290" s="2"/>
      <c r="G290" s="2"/>
      <c r="H290" s="2"/>
      <c r="I290" s="21"/>
    </row>
    <row r="291" spans="1:9" ht="15">
      <c r="A291" s="2"/>
      <c r="B291" s="21"/>
      <c r="C291" s="2"/>
      <c r="D291" s="2"/>
      <c r="E291" s="21"/>
      <c r="F291" s="2"/>
      <c r="G291" s="2"/>
      <c r="H291" s="2"/>
      <c r="I291" s="21"/>
    </row>
    <row r="292" spans="1:9" ht="15">
      <c r="A292" s="2"/>
      <c r="B292" s="21"/>
      <c r="C292" s="2"/>
      <c r="D292" s="2"/>
      <c r="E292" s="21"/>
      <c r="F292" s="2"/>
      <c r="G292" s="2"/>
      <c r="H292" s="2"/>
      <c r="I292" s="21"/>
    </row>
    <row r="293" spans="1:9" ht="15">
      <c r="A293" s="2"/>
      <c r="B293" s="21"/>
      <c r="C293" s="2"/>
      <c r="D293" s="2"/>
      <c r="E293" s="21"/>
      <c r="F293" s="2"/>
      <c r="G293" s="2"/>
      <c r="H293" s="2"/>
      <c r="I293" s="21"/>
    </row>
    <row r="294" spans="1:9" ht="15">
      <c r="A294" s="2"/>
      <c r="B294" s="21"/>
      <c r="C294" s="2"/>
      <c r="D294" s="2"/>
      <c r="E294" s="21"/>
      <c r="F294" s="2"/>
      <c r="G294" s="2"/>
      <c r="H294" s="2"/>
      <c r="I294" s="21"/>
    </row>
    <row r="295" spans="1:9" ht="15">
      <c r="A295" s="2"/>
      <c r="B295" s="21"/>
      <c r="C295" s="2"/>
      <c r="D295" s="2"/>
      <c r="E295" s="21"/>
      <c r="F295" s="2"/>
      <c r="G295" s="2"/>
      <c r="H295" s="2"/>
      <c r="I295" s="21"/>
    </row>
    <row r="296" spans="1:9" ht="15">
      <c r="A296" s="2"/>
      <c r="B296" s="21"/>
      <c r="C296" s="2"/>
      <c r="D296" s="2"/>
      <c r="E296" s="21"/>
      <c r="F296" s="2"/>
      <c r="G296" s="2"/>
      <c r="H296" s="2"/>
      <c r="I296" s="21"/>
    </row>
    <row r="297" spans="1:9" ht="15">
      <c r="A297" s="2"/>
      <c r="B297" s="21"/>
      <c r="C297" s="2"/>
      <c r="D297" s="2"/>
      <c r="E297" s="21"/>
      <c r="F297" s="2"/>
      <c r="G297" s="2"/>
      <c r="H297" s="2"/>
      <c r="I297" s="21"/>
    </row>
    <row r="298" spans="1:9" ht="15">
      <c r="A298" s="2"/>
      <c r="B298" s="21"/>
      <c r="C298" s="2"/>
      <c r="D298" s="2"/>
      <c r="E298" s="21"/>
      <c r="F298" s="2"/>
      <c r="G298" s="2"/>
      <c r="H298" s="2"/>
      <c r="I298" s="21"/>
    </row>
    <row r="299" spans="1:9" ht="15">
      <c r="A299" s="2"/>
      <c r="B299" s="21"/>
      <c r="C299" s="2"/>
      <c r="D299" s="2"/>
      <c r="E299" s="21"/>
      <c r="F299" s="2"/>
      <c r="G299" s="2"/>
      <c r="H299" s="2"/>
      <c r="I299" s="21"/>
    </row>
    <row r="300" spans="1:9" ht="15">
      <c r="A300" s="2"/>
      <c r="B300" s="21"/>
      <c r="C300" s="2"/>
      <c r="D300" s="2"/>
      <c r="E300" s="21"/>
      <c r="F300" s="2"/>
      <c r="G300" s="2"/>
      <c r="H300" s="2"/>
      <c r="I300" s="21"/>
    </row>
    <row r="301" spans="1:9" ht="15">
      <c r="A301" s="2"/>
      <c r="B301" s="21"/>
      <c r="C301" s="2"/>
      <c r="D301" s="2"/>
      <c r="E301" s="21"/>
      <c r="F301" s="2"/>
      <c r="G301" s="2"/>
      <c r="H301" s="2"/>
      <c r="I301" s="21"/>
    </row>
    <row r="302" spans="1:9" ht="15">
      <c r="A302" s="2"/>
      <c r="B302" s="21"/>
      <c r="C302" s="2"/>
      <c r="D302" s="2"/>
      <c r="E302" s="21"/>
      <c r="F302" s="2"/>
      <c r="G302" s="2"/>
      <c r="H302" s="2"/>
      <c r="I302" s="21"/>
    </row>
    <row r="303" spans="1:9" ht="15">
      <c r="A303" s="2"/>
      <c r="B303" s="21"/>
      <c r="C303" s="2"/>
      <c r="D303" s="2"/>
      <c r="E303" s="21"/>
      <c r="F303" s="2"/>
      <c r="G303" s="2"/>
      <c r="H303" s="2"/>
      <c r="I303" s="21"/>
    </row>
    <row r="304" spans="1:9" ht="15">
      <c r="A304" s="2"/>
      <c r="B304" s="21"/>
      <c r="C304" s="2"/>
      <c r="D304" s="2"/>
      <c r="E304" s="21"/>
      <c r="F304" s="2"/>
      <c r="G304" s="2"/>
      <c r="H304" s="2"/>
      <c r="I304" s="21"/>
    </row>
    <row r="305" spans="1:9" ht="15">
      <c r="A305" s="2"/>
      <c r="B305" s="21"/>
      <c r="C305" s="2"/>
      <c r="D305" s="2"/>
      <c r="E305" s="21"/>
      <c r="F305" s="2"/>
      <c r="G305" s="2"/>
      <c r="H305" s="2"/>
      <c r="I305" s="21"/>
    </row>
    <row r="306" spans="1:9" ht="15">
      <c r="A306" s="2"/>
      <c r="B306" s="21"/>
      <c r="C306" s="2"/>
      <c r="D306" s="2"/>
      <c r="E306" s="21"/>
      <c r="F306" s="2"/>
      <c r="G306" s="2"/>
      <c r="H306" s="2"/>
      <c r="I306" s="21"/>
    </row>
    <row r="307" spans="1:9" ht="15">
      <c r="A307" s="2"/>
      <c r="B307" s="21"/>
      <c r="C307" s="2"/>
      <c r="D307" s="2"/>
      <c r="E307" s="21"/>
      <c r="F307" s="2"/>
      <c r="G307" s="2"/>
      <c r="H307" s="2"/>
      <c r="I307" s="21"/>
    </row>
    <row r="308" spans="1:9" ht="15">
      <c r="A308" s="2"/>
      <c r="B308" s="21"/>
      <c r="C308" s="2"/>
      <c r="D308" s="2"/>
      <c r="E308" s="21"/>
      <c r="F308" s="2"/>
      <c r="G308" s="2"/>
      <c r="H308" s="2"/>
      <c r="I308" s="21"/>
    </row>
    <row r="309" spans="1:9" ht="15">
      <c r="A309" s="2"/>
      <c r="B309" s="21"/>
      <c r="C309" s="2"/>
      <c r="D309" s="2"/>
      <c r="E309" s="21"/>
      <c r="F309" s="2"/>
      <c r="G309" s="2"/>
      <c r="H309" s="2"/>
      <c r="I309" s="21"/>
    </row>
    <row r="310" spans="1:9" ht="15">
      <c r="A310" s="2"/>
      <c r="B310" s="21"/>
      <c r="C310" s="2"/>
      <c r="D310" s="2"/>
      <c r="E310" s="21"/>
      <c r="F310" s="2"/>
      <c r="G310" s="2"/>
      <c r="H310" s="2"/>
      <c r="I310" s="21"/>
    </row>
    <row r="311" spans="1:9" ht="15">
      <c r="A311" s="2"/>
      <c r="B311" s="21"/>
      <c r="C311" s="2"/>
      <c r="D311" s="2"/>
      <c r="E311" s="21"/>
      <c r="F311" s="2"/>
      <c r="G311" s="2"/>
      <c r="H311" s="2"/>
      <c r="I311" s="21"/>
    </row>
    <row r="312" spans="1:9" ht="15">
      <c r="A312" s="2"/>
      <c r="B312" s="21"/>
      <c r="C312" s="2"/>
      <c r="D312" s="2"/>
      <c r="E312" s="21"/>
      <c r="F312" s="2"/>
      <c r="G312" s="2"/>
      <c r="H312" s="2"/>
      <c r="I312" s="21"/>
    </row>
    <row r="313" spans="1:9" ht="15">
      <c r="A313" s="2"/>
      <c r="B313" s="21"/>
      <c r="C313" s="2"/>
      <c r="D313" s="2"/>
      <c r="E313" s="21"/>
      <c r="F313" s="2"/>
      <c r="G313" s="2"/>
      <c r="H313" s="2"/>
      <c r="I313" s="21"/>
    </row>
    <row r="314" spans="1:9" ht="15">
      <c r="A314" s="2"/>
      <c r="B314" s="21"/>
      <c r="C314" s="2"/>
      <c r="D314" s="2"/>
      <c r="E314" s="21"/>
      <c r="F314" s="2"/>
      <c r="G314" s="2"/>
      <c r="H314" s="2"/>
      <c r="I314" s="21"/>
    </row>
    <row r="315" spans="1:9" ht="15">
      <c r="A315" s="2"/>
      <c r="B315" s="21"/>
      <c r="C315" s="2"/>
      <c r="D315" s="2"/>
      <c r="E315" s="21"/>
      <c r="F315" s="2"/>
      <c r="G315" s="2"/>
      <c r="H315" s="2"/>
      <c r="I315" s="21"/>
    </row>
    <row r="316" spans="1:9" ht="15">
      <c r="A316" s="2"/>
      <c r="B316" s="21"/>
      <c r="C316" s="2"/>
      <c r="D316" s="2"/>
      <c r="E316" s="21"/>
      <c r="F316" s="2"/>
      <c r="G316" s="2"/>
      <c r="H316" s="2"/>
      <c r="I316" s="21"/>
    </row>
    <row r="317" spans="1:9" ht="15">
      <c r="A317" s="2"/>
      <c r="B317" s="21"/>
      <c r="C317" s="2"/>
      <c r="D317" s="2"/>
      <c r="E317" s="21"/>
      <c r="F317" s="2"/>
      <c r="G317" s="2"/>
      <c r="H317" s="2"/>
      <c r="I317" s="21"/>
    </row>
    <row r="318" spans="1:9" ht="15">
      <c r="A318" s="2"/>
      <c r="B318" s="21"/>
      <c r="C318" s="2"/>
      <c r="D318" s="2"/>
      <c r="E318" s="21"/>
      <c r="F318" s="2"/>
      <c r="G318" s="2"/>
      <c r="H318" s="2"/>
      <c r="I318" s="21"/>
    </row>
    <row r="319" spans="1:9" ht="15">
      <c r="A319" s="2"/>
      <c r="B319" s="21"/>
      <c r="C319" s="2"/>
      <c r="D319" s="2"/>
      <c r="E319" s="21"/>
      <c r="F319" s="2"/>
      <c r="G319" s="2"/>
      <c r="H319" s="2"/>
      <c r="I319" s="21"/>
    </row>
    <row r="320" spans="1:9" ht="15">
      <c r="A320" s="2"/>
      <c r="B320" s="21"/>
      <c r="C320" s="2"/>
      <c r="D320" s="2"/>
      <c r="E320" s="21"/>
      <c r="F320" s="2"/>
      <c r="G320" s="2"/>
      <c r="H320" s="2"/>
      <c r="I320" s="21"/>
    </row>
    <row r="321" spans="1:9" ht="15">
      <c r="A321" s="2"/>
      <c r="B321" s="21"/>
      <c r="C321" s="2"/>
      <c r="D321" s="2"/>
      <c r="E321" s="21"/>
      <c r="F321" s="2"/>
      <c r="G321" s="2"/>
      <c r="H321" s="2"/>
      <c r="I321" s="21"/>
    </row>
    <row r="322" spans="1:9" ht="15">
      <c r="A322" s="2"/>
      <c r="B322" s="21"/>
      <c r="C322" s="2"/>
      <c r="D322" s="2"/>
      <c r="E322" s="21"/>
      <c r="F322" s="2"/>
      <c r="G322" s="2"/>
      <c r="H322" s="2"/>
      <c r="I322" s="21"/>
    </row>
    <row r="323" spans="1:9" ht="15">
      <c r="A323" s="2"/>
      <c r="B323" s="21"/>
      <c r="C323" s="2"/>
      <c r="D323" s="2"/>
      <c r="E323" s="21"/>
      <c r="F323" s="2"/>
      <c r="G323" s="2"/>
      <c r="H323" s="2"/>
      <c r="I323" s="21"/>
    </row>
    <row r="324" spans="1:9" ht="15">
      <c r="A324" s="2"/>
      <c r="B324" s="21"/>
      <c r="C324" s="2"/>
      <c r="D324" s="2"/>
      <c r="E324" s="21"/>
      <c r="F324" s="2"/>
      <c r="G324" s="2"/>
      <c r="H324" s="2"/>
      <c r="I324" s="21"/>
    </row>
    <row r="325" spans="1:9" ht="15">
      <c r="A325" s="2"/>
      <c r="B325" s="21"/>
      <c r="C325" s="2"/>
      <c r="D325" s="2"/>
      <c r="E325" s="21"/>
      <c r="F325" s="2"/>
      <c r="G325" s="2"/>
      <c r="H325" s="2"/>
      <c r="I325" s="21"/>
    </row>
    <row r="326" spans="1:9" ht="15">
      <c r="A326" s="2"/>
      <c r="B326" s="21"/>
      <c r="C326" s="2"/>
      <c r="D326" s="2"/>
      <c r="E326" s="21"/>
      <c r="F326" s="2"/>
      <c r="G326" s="2"/>
      <c r="H326" s="2"/>
      <c r="I326" s="21"/>
    </row>
    <row r="327" spans="1:9" ht="15">
      <c r="A327" s="2"/>
      <c r="B327" s="21"/>
      <c r="C327" s="2"/>
      <c r="D327" s="2"/>
      <c r="E327" s="21"/>
      <c r="F327" s="2"/>
      <c r="G327" s="2"/>
      <c r="H327" s="2"/>
      <c r="I327" s="21"/>
    </row>
    <row r="328" spans="1:9" ht="15">
      <c r="A328" s="2"/>
      <c r="B328" s="21"/>
      <c r="C328" s="2"/>
      <c r="D328" s="2"/>
      <c r="E328" s="21"/>
      <c r="F328" s="2"/>
      <c r="G328" s="2"/>
      <c r="H328" s="2"/>
      <c r="I328" s="21"/>
    </row>
    <row r="329" spans="1:9" ht="15">
      <c r="A329" s="2"/>
      <c r="B329" s="21"/>
      <c r="C329" s="2"/>
      <c r="D329" s="2"/>
      <c r="E329" s="21"/>
      <c r="F329" s="2"/>
      <c r="G329" s="2"/>
      <c r="H329" s="2"/>
      <c r="I329" s="21"/>
    </row>
    <row r="330" spans="1:9" ht="15">
      <c r="A330" s="2"/>
      <c r="B330" s="21"/>
      <c r="C330" s="2"/>
      <c r="D330" s="2"/>
      <c r="E330" s="21"/>
      <c r="F330" s="2"/>
      <c r="G330" s="2"/>
      <c r="H330" s="2"/>
      <c r="I330" s="21"/>
    </row>
    <row r="331" spans="1:9" ht="15">
      <c r="A331" s="2"/>
      <c r="B331" s="21"/>
      <c r="C331" s="2"/>
      <c r="D331" s="2"/>
      <c r="E331" s="21"/>
      <c r="F331" s="2"/>
      <c r="G331" s="2"/>
      <c r="H331" s="2"/>
      <c r="I331" s="21"/>
    </row>
    <row r="332" spans="1:9" ht="15">
      <c r="A332" s="2"/>
      <c r="B332" s="21"/>
      <c r="C332" s="2"/>
      <c r="D332" s="2"/>
      <c r="E332" s="21"/>
      <c r="F332" s="2"/>
      <c r="G332" s="2"/>
      <c r="H332" s="2"/>
      <c r="I332" s="21"/>
    </row>
    <row r="333" spans="1:9" ht="15">
      <c r="A333" s="2"/>
      <c r="B333" s="21"/>
      <c r="C333" s="2"/>
      <c r="D333" s="2"/>
      <c r="E333" s="21"/>
      <c r="F333" s="2"/>
      <c r="G333" s="2"/>
      <c r="H333" s="2"/>
      <c r="I333" s="21"/>
    </row>
    <row r="334" spans="1:9" ht="15">
      <c r="A334" s="2"/>
      <c r="B334" s="21"/>
      <c r="C334" s="2"/>
      <c r="D334" s="2"/>
      <c r="E334" s="21"/>
      <c r="F334" s="2"/>
      <c r="G334" s="2"/>
      <c r="H334" s="2"/>
      <c r="I334" s="21"/>
    </row>
    <row r="335" spans="1:9" ht="15">
      <c r="A335" s="2"/>
      <c r="B335" s="21"/>
      <c r="C335" s="2"/>
      <c r="D335" s="2"/>
      <c r="E335" s="21"/>
      <c r="F335" s="2"/>
      <c r="G335" s="2"/>
      <c r="H335" s="2"/>
      <c r="I335" s="21"/>
    </row>
    <row r="336" spans="1:9" ht="15">
      <c r="A336" s="2"/>
      <c r="B336" s="21"/>
      <c r="C336" s="2"/>
      <c r="D336" s="2"/>
      <c r="E336" s="21"/>
      <c r="F336" s="2"/>
      <c r="G336" s="2"/>
      <c r="H336" s="2"/>
      <c r="I336" s="21"/>
    </row>
    <row r="337" spans="1:9" ht="15">
      <c r="A337" s="2"/>
      <c r="B337" s="21"/>
      <c r="C337" s="2"/>
      <c r="D337" s="2"/>
      <c r="E337" s="21"/>
      <c r="F337" s="2"/>
      <c r="G337" s="2"/>
      <c r="H337" s="2"/>
      <c r="I337" s="21"/>
    </row>
    <row r="338" spans="1:9" ht="15">
      <c r="A338" s="2"/>
      <c r="B338" s="21"/>
      <c r="C338" s="2"/>
      <c r="D338" s="2"/>
      <c r="E338" s="21"/>
      <c r="F338" s="2"/>
      <c r="G338" s="2"/>
      <c r="H338" s="2"/>
      <c r="I338" s="21"/>
    </row>
    <row r="339" spans="1:9" ht="15">
      <c r="A339" s="2"/>
      <c r="B339" s="21"/>
      <c r="C339" s="2"/>
      <c r="D339" s="2"/>
      <c r="E339" s="21"/>
      <c r="F339" s="2"/>
      <c r="G339" s="2"/>
      <c r="H339" s="2"/>
      <c r="I339" s="21"/>
    </row>
    <row r="340" spans="1:9" ht="15">
      <c r="A340" s="2"/>
      <c r="B340" s="21"/>
      <c r="C340" s="2"/>
      <c r="D340" s="2"/>
      <c r="E340" s="21"/>
      <c r="F340" s="2"/>
      <c r="G340" s="2"/>
      <c r="H340" s="2"/>
      <c r="I340" s="21"/>
    </row>
    <row r="341" spans="1:9" ht="15">
      <c r="A341" s="2"/>
      <c r="B341" s="21"/>
      <c r="C341" s="2"/>
      <c r="D341" s="2"/>
      <c r="E341" s="21"/>
      <c r="F341" s="2"/>
      <c r="G341" s="2"/>
      <c r="H341" s="2"/>
      <c r="I341" s="21"/>
    </row>
    <row r="342" spans="1:9" ht="15">
      <c r="A342" s="2"/>
      <c r="B342" s="21"/>
      <c r="C342" s="2"/>
      <c r="D342" s="2"/>
      <c r="E342" s="21"/>
      <c r="F342" s="2"/>
      <c r="G342" s="2"/>
      <c r="H342" s="2"/>
      <c r="I342" s="21"/>
    </row>
    <row r="343" spans="1:9" ht="15">
      <c r="A343" s="2"/>
      <c r="B343" s="21"/>
      <c r="C343" s="2"/>
      <c r="D343" s="2"/>
      <c r="E343" s="21"/>
      <c r="F343" s="2"/>
      <c r="G343" s="2"/>
      <c r="H343" s="2"/>
      <c r="I343" s="21"/>
    </row>
    <row r="344" spans="1:9" ht="15">
      <c r="A344" s="2"/>
      <c r="B344" s="21"/>
      <c r="C344" s="2"/>
      <c r="D344" s="2"/>
      <c r="E344" s="21"/>
      <c r="F344" s="2"/>
      <c r="G344" s="2"/>
      <c r="H344" s="2"/>
      <c r="I344" s="21"/>
    </row>
    <row r="345" spans="1:9" ht="15">
      <c r="A345" s="2"/>
      <c r="B345" s="21"/>
      <c r="C345" s="2"/>
      <c r="D345" s="2"/>
      <c r="E345" s="21"/>
      <c r="F345" s="2"/>
      <c r="G345" s="2"/>
      <c r="H345" s="2"/>
      <c r="I345" s="21"/>
    </row>
    <row r="346" spans="1:9" ht="15">
      <c r="A346" s="2"/>
      <c r="B346" s="21"/>
      <c r="C346" s="2"/>
      <c r="D346" s="2"/>
      <c r="E346" s="21"/>
      <c r="F346" s="2"/>
      <c r="G346" s="2"/>
      <c r="H346" s="2"/>
      <c r="I346" s="21"/>
    </row>
    <row r="347" spans="1:9" ht="15">
      <c r="A347" s="2"/>
      <c r="B347" s="21"/>
      <c r="C347" s="2"/>
      <c r="D347" s="2"/>
      <c r="E347" s="21"/>
      <c r="F347" s="2"/>
      <c r="G347" s="2"/>
      <c r="H347" s="2"/>
      <c r="I347" s="21"/>
    </row>
    <row r="348" spans="1:9" ht="15">
      <c r="A348" s="2"/>
      <c r="B348" s="21"/>
      <c r="C348" s="2"/>
      <c r="D348" s="2"/>
      <c r="E348" s="21"/>
      <c r="F348" s="2"/>
      <c r="G348" s="2"/>
      <c r="H348" s="2"/>
      <c r="I348" s="21"/>
    </row>
    <row r="349" spans="1:9" ht="15">
      <c r="A349" s="2"/>
      <c r="B349" s="21"/>
      <c r="C349" s="2"/>
      <c r="D349" s="2"/>
      <c r="E349" s="21"/>
      <c r="F349" s="2"/>
      <c r="G349" s="2"/>
      <c r="H349" s="2"/>
      <c r="I349" s="21"/>
    </row>
    <row r="350" spans="1:9" ht="15">
      <c r="A350" s="2"/>
      <c r="B350" s="21"/>
      <c r="C350" s="2"/>
      <c r="D350" s="2"/>
      <c r="E350" s="21"/>
      <c r="F350" s="2"/>
      <c r="G350" s="2"/>
      <c r="H350" s="2"/>
      <c r="I350" s="21"/>
    </row>
    <row r="351" spans="1:9" ht="15">
      <c r="A351" s="2"/>
      <c r="B351" s="21"/>
      <c r="C351" s="2"/>
      <c r="D351" s="2"/>
      <c r="E351" s="21"/>
      <c r="F351" s="2"/>
      <c r="G351" s="2"/>
      <c r="H351" s="2"/>
      <c r="I351" s="21"/>
    </row>
    <row r="352" spans="1:9" ht="15">
      <c r="A352" s="2"/>
      <c r="B352" s="21"/>
      <c r="C352" s="2"/>
      <c r="D352" s="2"/>
      <c r="E352" s="21"/>
      <c r="F352" s="2"/>
      <c r="G352" s="2"/>
      <c r="H352" s="2"/>
      <c r="I352" s="21"/>
    </row>
    <row r="353" spans="1:9" ht="15">
      <c r="A353" s="2"/>
      <c r="B353" s="21"/>
      <c r="C353" s="2"/>
      <c r="D353" s="2"/>
      <c r="E353" s="21"/>
      <c r="F353" s="2"/>
      <c r="G353" s="2"/>
      <c r="H353" s="2"/>
      <c r="I353" s="21"/>
    </row>
    <row r="354" spans="1:9" ht="15">
      <c r="A354" s="2"/>
      <c r="B354" s="21"/>
      <c r="C354" s="2"/>
      <c r="D354" s="2"/>
      <c r="E354" s="21"/>
      <c r="F354" s="2"/>
      <c r="G354" s="2"/>
      <c r="H354" s="2"/>
      <c r="I354" s="21"/>
    </row>
    <row r="355" spans="1:9" ht="15">
      <c r="A355" s="2"/>
      <c r="B355" s="21"/>
      <c r="C355" s="2"/>
      <c r="D355" s="2"/>
      <c r="E355" s="21"/>
      <c r="F355" s="2"/>
      <c r="G355" s="2"/>
      <c r="H355" s="2"/>
      <c r="I355" s="21"/>
    </row>
    <row r="356" spans="1:9" ht="15">
      <c r="A356" s="2"/>
      <c r="B356" s="21"/>
      <c r="C356" s="2"/>
      <c r="D356" s="2"/>
      <c r="E356" s="21"/>
      <c r="F356" s="2"/>
      <c r="G356" s="2"/>
      <c r="H356" s="2"/>
      <c r="I356" s="21"/>
    </row>
    <row r="357" spans="1:9" ht="15">
      <c r="A357" s="2"/>
      <c r="B357" s="21"/>
      <c r="C357" s="2"/>
      <c r="D357" s="2"/>
      <c r="E357" s="21"/>
      <c r="F357" s="2"/>
      <c r="G357" s="2"/>
      <c r="H357" s="2"/>
      <c r="I357" s="21"/>
    </row>
    <row r="358" spans="1:9" ht="15">
      <c r="A358" s="2"/>
      <c r="B358" s="21"/>
      <c r="C358" s="2"/>
      <c r="D358" s="2"/>
      <c r="E358" s="21"/>
      <c r="F358" s="2"/>
      <c r="G358" s="2"/>
      <c r="H358" s="2"/>
      <c r="I358" s="21"/>
    </row>
    <row r="359" spans="1:9" ht="15">
      <c r="A359" s="2"/>
      <c r="B359" s="21"/>
      <c r="C359" s="2"/>
      <c r="D359" s="2"/>
      <c r="E359" s="21"/>
      <c r="F359" s="2"/>
      <c r="G359" s="2"/>
      <c r="H359" s="2"/>
      <c r="I359" s="21"/>
    </row>
    <row r="360" spans="1:9" ht="15">
      <c r="A360" s="2"/>
      <c r="B360" s="21"/>
      <c r="C360" s="2"/>
      <c r="D360" s="2"/>
      <c r="E360" s="21"/>
      <c r="F360" s="2"/>
      <c r="G360" s="2"/>
      <c r="H360" s="2"/>
      <c r="I360" s="21"/>
    </row>
    <row r="361" spans="1:9" ht="15">
      <c r="A361" s="2"/>
      <c r="B361" s="21"/>
      <c r="C361" s="2"/>
      <c r="D361" s="2"/>
      <c r="E361" s="21"/>
      <c r="F361" s="2"/>
      <c r="G361" s="2"/>
      <c r="H361" s="2"/>
      <c r="I361" s="21"/>
    </row>
    <row r="362" spans="1:9" ht="15">
      <c r="A362" s="2"/>
      <c r="B362" s="21"/>
      <c r="C362" s="2"/>
      <c r="D362" s="2"/>
      <c r="E362" s="21"/>
      <c r="F362" s="2"/>
      <c r="G362" s="2"/>
      <c r="H362" s="2"/>
      <c r="I362" s="21"/>
    </row>
    <row r="363" spans="1:9" ht="15">
      <c r="A363" s="2"/>
      <c r="B363" s="21"/>
      <c r="C363" s="2"/>
      <c r="D363" s="2"/>
      <c r="E363" s="21"/>
      <c r="F363" s="2"/>
      <c r="G363" s="2"/>
      <c r="H363" s="2"/>
      <c r="I363" s="21"/>
    </row>
    <row r="364" spans="1:9" ht="15">
      <c r="A364" s="2"/>
      <c r="B364" s="21"/>
      <c r="C364" s="2"/>
      <c r="D364" s="2"/>
      <c r="E364" s="21"/>
      <c r="F364" s="2"/>
      <c r="G364" s="2"/>
      <c r="H364" s="2"/>
      <c r="I364" s="21"/>
    </row>
    <row r="365" spans="1:9" ht="15">
      <c r="A365" s="2"/>
      <c r="B365" s="21"/>
      <c r="C365" s="2"/>
      <c r="D365" s="2"/>
      <c r="E365" s="21"/>
      <c r="F365" s="2"/>
      <c r="G365" s="2"/>
      <c r="H365" s="2"/>
      <c r="I365" s="21"/>
    </row>
    <row r="366" spans="1:9" ht="15">
      <c r="A366" s="2"/>
      <c r="B366" s="21"/>
      <c r="C366" s="2"/>
      <c r="D366" s="2"/>
      <c r="E366" s="21"/>
      <c r="F366" s="2"/>
      <c r="G366" s="2"/>
      <c r="H366" s="2"/>
      <c r="I366" s="21"/>
    </row>
    <row r="367" spans="1:9" ht="15">
      <c r="A367" s="2"/>
      <c r="B367" s="21"/>
      <c r="C367" s="2"/>
      <c r="D367" s="2"/>
      <c r="E367" s="21"/>
      <c r="F367" s="2"/>
      <c r="G367" s="2"/>
      <c r="H367" s="2"/>
      <c r="I367" s="21"/>
    </row>
    <row r="368" spans="1:9" ht="15">
      <c r="A368" s="2"/>
      <c r="B368" s="21"/>
      <c r="C368" s="2"/>
      <c r="D368" s="2"/>
      <c r="E368" s="21"/>
      <c r="F368" s="2"/>
      <c r="G368" s="2"/>
      <c r="H368" s="2"/>
      <c r="I368" s="21"/>
    </row>
    <row r="369" spans="1:9" ht="15">
      <c r="A369" s="2"/>
      <c r="B369" s="21"/>
      <c r="C369" s="2"/>
      <c r="D369" s="2"/>
      <c r="E369" s="21"/>
      <c r="F369" s="2"/>
      <c r="G369" s="2"/>
      <c r="H369" s="2"/>
      <c r="I369" s="21"/>
    </row>
    <row r="370" spans="1:9" ht="15">
      <c r="A370" s="2"/>
      <c r="B370" s="21"/>
      <c r="C370" s="2"/>
      <c r="D370" s="2"/>
      <c r="E370" s="21"/>
      <c r="F370" s="2"/>
      <c r="G370" s="2"/>
      <c r="H370" s="2"/>
      <c r="I370" s="21"/>
    </row>
    <row r="371" spans="1:9" ht="15">
      <c r="A371" s="2"/>
      <c r="B371" s="21"/>
      <c r="C371" s="2"/>
      <c r="D371" s="2"/>
      <c r="E371" s="21"/>
      <c r="F371" s="2"/>
      <c r="G371" s="2"/>
      <c r="H371" s="2"/>
      <c r="I371" s="21"/>
    </row>
    <row r="372" spans="1:9" ht="15">
      <c r="A372" s="2"/>
      <c r="B372" s="21"/>
      <c r="C372" s="2"/>
      <c r="D372" s="2"/>
      <c r="E372" s="21"/>
      <c r="F372" s="2"/>
      <c r="G372" s="2"/>
      <c r="H372" s="2"/>
      <c r="I372" s="21"/>
    </row>
    <row r="373" spans="1:9" ht="15">
      <c r="A373" s="2"/>
      <c r="B373" s="21"/>
      <c r="C373" s="2"/>
      <c r="D373" s="2"/>
      <c r="E373" s="21"/>
      <c r="F373" s="2"/>
      <c r="G373" s="2"/>
      <c r="H373" s="2"/>
      <c r="I373" s="21"/>
    </row>
    <row r="374" spans="1:9" ht="15">
      <c r="A374" s="2"/>
      <c r="B374" s="21"/>
      <c r="C374" s="2"/>
      <c r="D374" s="2"/>
      <c r="E374" s="21"/>
      <c r="F374" s="2"/>
      <c r="G374" s="2"/>
      <c r="H374" s="2"/>
      <c r="I374" s="21"/>
    </row>
    <row r="375" spans="1:9" ht="15">
      <c r="A375" s="2"/>
      <c r="B375" s="21"/>
      <c r="C375" s="2"/>
      <c r="D375" s="2"/>
      <c r="E375" s="21"/>
      <c r="F375" s="2"/>
      <c r="G375" s="2"/>
      <c r="H375" s="2"/>
      <c r="I375" s="21"/>
    </row>
    <row r="376" spans="1:9" ht="15">
      <c r="A376" s="2"/>
      <c r="B376" s="21"/>
      <c r="C376" s="2"/>
      <c r="D376" s="2"/>
      <c r="E376" s="21"/>
      <c r="F376" s="2"/>
      <c r="G376" s="2"/>
      <c r="H376" s="2"/>
      <c r="I376" s="21"/>
    </row>
    <row r="377" spans="1:9" ht="15">
      <c r="A377" s="2"/>
      <c r="B377" s="21"/>
      <c r="C377" s="2"/>
      <c r="D377" s="2"/>
      <c r="E377" s="21"/>
      <c r="F377" s="2"/>
      <c r="G377" s="2"/>
      <c r="H377" s="2"/>
      <c r="I377" s="21"/>
    </row>
    <row r="378" spans="1:9" ht="15">
      <c r="A378" s="2"/>
      <c r="B378" s="21"/>
      <c r="C378" s="2"/>
      <c r="D378" s="2"/>
      <c r="E378" s="21"/>
      <c r="F378" s="2"/>
      <c r="G378" s="2"/>
      <c r="H378" s="2"/>
      <c r="I378" s="21"/>
    </row>
    <row r="379" spans="1:9" ht="15">
      <c r="A379" s="2"/>
      <c r="B379" s="21"/>
      <c r="C379" s="2"/>
      <c r="D379" s="2"/>
      <c r="E379" s="21"/>
      <c r="F379" s="2"/>
      <c r="G379" s="2"/>
      <c r="H379" s="2"/>
      <c r="I379" s="21"/>
    </row>
    <row r="380" spans="1:9" ht="15">
      <c r="A380" s="2"/>
      <c r="B380" s="21"/>
      <c r="C380" s="2"/>
      <c r="D380" s="2"/>
      <c r="E380" s="21"/>
      <c r="F380" s="2"/>
      <c r="G380" s="2"/>
      <c r="H380" s="2"/>
      <c r="I380" s="21"/>
    </row>
    <row r="381" spans="1:9" ht="15">
      <c r="A381" s="2"/>
      <c r="B381" s="21"/>
      <c r="C381" s="2"/>
      <c r="D381" s="2"/>
      <c r="E381" s="21"/>
      <c r="F381" s="2"/>
      <c r="G381" s="2"/>
      <c r="H381" s="2"/>
      <c r="I381" s="21"/>
    </row>
    <row r="382" spans="1:9" ht="15">
      <c r="A382" s="2"/>
      <c r="B382" s="21"/>
      <c r="C382" s="2"/>
      <c r="D382" s="2"/>
      <c r="E382" s="21"/>
      <c r="F382" s="2"/>
      <c r="G382" s="2"/>
      <c r="H382" s="2"/>
      <c r="I382" s="21"/>
    </row>
    <row r="383" spans="1:9" ht="15">
      <c r="A383" s="2"/>
      <c r="B383" s="21"/>
      <c r="C383" s="2"/>
      <c r="D383" s="2"/>
      <c r="E383" s="21"/>
      <c r="F383" s="2"/>
      <c r="G383" s="2"/>
      <c r="H383" s="2"/>
      <c r="I383" s="21"/>
    </row>
    <row r="384" spans="1:9" ht="15">
      <c r="A384" s="2"/>
      <c r="B384" s="21"/>
      <c r="C384" s="2"/>
      <c r="D384" s="2"/>
      <c r="E384" s="21"/>
      <c r="F384" s="2"/>
      <c r="G384" s="2"/>
      <c r="H384" s="2"/>
      <c r="I384" s="21"/>
    </row>
    <row r="385" spans="1:9" ht="15">
      <c r="A385" s="2"/>
      <c r="B385" s="21"/>
      <c r="C385" s="2"/>
      <c r="D385" s="2"/>
      <c r="E385" s="21"/>
      <c r="F385" s="2"/>
      <c r="G385" s="2"/>
      <c r="H385" s="2"/>
      <c r="I385" s="21"/>
    </row>
    <row r="386" spans="1:9" ht="15">
      <c r="A386" s="2"/>
      <c r="B386" s="21"/>
      <c r="C386" s="2"/>
      <c r="D386" s="2"/>
      <c r="E386" s="21"/>
      <c r="F386" s="2"/>
      <c r="G386" s="2"/>
      <c r="H386" s="2"/>
      <c r="I386" s="21"/>
    </row>
    <row r="387" spans="1:9" ht="15">
      <c r="A387" s="2"/>
      <c r="B387" s="21"/>
      <c r="C387" s="2"/>
      <c r="D387" s="2"/>
      <c r="E387" s="21"/>
      <c r="F387" s="2"/>
      <c r="G387" s="2"/>
      <c r="H387" s="2"/>
      <c r="I387" s="21"/>
    </row>
    <row r="388" spans="1:9" ht="15">
      <c r="A388" s="2"/>
      <c r="B388" s="21"/>
      <c r="C388" s="2"/>
      <c r="D388" s="2"/>
      <c r="E388" s="21"/>
      <c r="F388" s="2"/>
      <c r="G388" s="2"/>
      <c r="H388" s="2"/>
      <c r="I388" s="21"/>
    </row>
    <row r="389" spans="1:9" ht="15">
      <c r="A389" s="2"/>
      <c r="B389" s="21"/>
      <c r="C389" s="2"/>
      <c r="D389" s="2"/>
      <c r="E389" s="21"/>
      <c r="F389" s="2"/>
      <c r="G389" s="2"/>
      <c r="H389" s="2"/>
      <c r="I389" s="21"/>
    </row>
    <row r="390" spans="1:9" ht="15">
      <c r="A390" s="2"/>
      <c r="B390" s="21"/>
      <c r="C390" s="2"/>
      <c r="D390" s="2"/>
      <c r="E390" s="21"/>
      <c r="F390" s="2"/>
      <c r="G390" s="2"/>
      <c r="H390" s="2"/>
      <c r="I390" s="21"/>
    </row>
    <row r="391" spans="1:9" ht="15">
      <c r="A391" s="2"/>
      <c r="B391" s="21"/>
      <c r="C391" s="2"/>
      <c r="D391" s="2"/>
      <c r="E391" s="21"/>
      <c r="F391" s="2"/>
      <c r="G391" s="2"/>
      <c r="H391" s="2"/>
      <c r="I391" s="21"/>
    </row>
    <row r="392" spans="1:9" ht="15">
      <c r="A392" s="2"/>
      <c r="B392" s="21"/>
      <c r="C392" s="2"/>
      <c r="D392" s="2"/>
      <c r="E392" s="21"/>
      <c r="F392" s="2"/>
      <c r="G392" s="2"/>
      <c r="H392" s="2"/>
      <c r="I392" s="21"/>
    </row>
    <row r="393" spans="1:9" ht="15">
      <c r="A393" s="2"/>
      <c r="B393" s="21"/>
      <c r="C393" s="2"/>
      <c r="D393" s="2"/>
      <c r="E393" s="21"/>
      <c r="F393" s="2"/>
      <c r="G393" s="2"/>
      <c r="H393" s="2"/>
      <c r="I393" s="21"/>
    </row>
    <row r="394" spans="1:9" ht="15">
      <c r="A394" s="2"/>
      <c r="B394" s="21"/>
      <c r="C394" s="2"/>
      <c r="D394" s="2"/>
      <c r="E394" s="21"/>
      <c r="F394" s="2"/>
      <c r="G394" s="2"/>
      <c r="H394" s="2"/>
      <c r="I394" s="21"/>
    </row>
    <row r="395" spans="1:9" ht="15">
      <c r="A395" s="2"/>
      <c r="B395" s="21"/>
      <c r="C395" s="2"/>
      <c r="D395" s="2"/>
      <c r="E395" s="21"/>
      <c r="F395" s="2"/>
      <c r="G395" s="2"/>
      <c r="H395" s="2"/>
      <c r="I395" s="21"/>
    </row>
    <row r="396" spans="1:9" ht="15">
      <c r="A396" s="2"/>
      <c r="B396" s="21"/>
      <c r="C396" s="2"/>
      <c r="D396" s="2"/>
      <c r="E396" s="21"/>
      <c r="F396" s="2"/>
      <c r="G396" s="2"/>
      <c r="H396" s="2"/>
      <c r="I396" s="21"/>
    </row>
    <row r="397" spans="1:9" ht="15">
      <c r="A397" s="2"/>
      <c r="B397" s="21"/>
      <c r="C397" s="2"/>
      <c r="D397" s="2"/>
      <c r="E397" s="21"/>
      <c r="F397" s="2"/>
      <c r="G397" s="2"/>
      <c r="H397" s="2"/>
      <c r="I397" s="21"/>
    </row>
    <row r="398" spans="1:9" ht="15">
      <c r="A398" s="2"/>
      <c r="B398" s="21"/>
      <c r="C398" s="2"/>
      <c r="D398" s="2"/>
      <c r="E398" s="21"/>
      <c r="F398" s="2"/>
      <c r="G398" s="2"/>
      <c r="H398" s="2"/>
      <c r="I398" s="21"/>
    </row>
    <row r="399" spans="1:9" ht="15">
      <c r="A399" s="2"/>
      <c r="B399" s="21"/>
      <c r="C399" s="2"/>
      <c r="D399" s="2"/>
      <c r="E399" s="21"/>
      <c r="F399" s="2"/>
      <c r="G399" s="2"/>
      <c r="H399" s="2"/>
      <c r="I399" s="21"/>
    </row>
    <row r="400" spans="1:9" ht="15">
      <c r="A400" s="2"/>
      <c r="B400" s="21"/>
      <c r="C400" s="2"/>
      <c r="D400" s="2"/>
      <c r="E400" s="21"/>
      <c r="F400" s="2"/>
      <c r="G400" s="2"/>
      <c r="H400" s="2"/>
      <c r="I400" s="21"/>
    </row>
    <row r="401" spans="1:9" ht="15">
      <c r="A401" s="2"/>
      <c r="B401" s="21"/>
      <c r="C401" s="2"/>
      <c r="D401" s="2"/>
      <c r="E401" s="21"/>
      <c r="F401" s="2"/>
      <c r="G401" s="2"/>
      <c r="H401" s="2"/>
      <c r="I401" s="21"/>
    </row>
    <row r="402" spans="1:9" ht="15">
      <c r="A402" s="2"/>
      <c r="B402" s="21"/>
      <c r="C402" s="2"/>
      <c r="D402" s="2"/>
      <c r="E402" s="21"/>
      <c r="F402" s="2"/>
      <c r="G402" s="2"/>
      <c r="H402" s="2"/>
      <c r="I402" s="21"/>
    </row>
    <row r="403" spans="1:9" ht="15">
      <c r="A403" s="2"/>
      <c r="B403" s="21"/>
      <c r="C403" s="2"/>
      <c r="D403" s="2"/>
      <c r="E403" s="21"/>
      <c r="F403" s="2"/>
      <c r="G403" s="2"/>
      <c r="H403" s="2"/>
      <c r="I403" s="21"/>
    </row>
    <row r="404" spans="1:9" ht="15">
      <c r="A404" s="2"/>
      <c r="B404" s="21"/>
      <c r="C404" s="2"/>
      <c r="D404" s="2"/>
      <c r="E404" s="21"/>
      <c r="F404" s="2"/>
      <c r="G404" s="2"/>
      <c r="H404" s="2"/>
      <c r="I404" s="21"/>
    </row>
    <row r="405" spans="1:9" ht="15">
      <c r="A405" s="2"/>
      <c r="B405" s="21"/>
      <c r="C405" s="2"/>
      <c r="D405" s="2"/>
      <c r="E405" s="21"/>
      <c r="F405" s="2"/>
      <c r="G405" s="2"/>
      <c r="H405" s="2"/>
      <c r="I405" s="21"/>
    </row>
    <row r="406" spans="1:9" ht="15">
      <c r="A406" s="2"/>
      <c r="B406" s="21"/>
      <c r="C406" s="2"/>
      <c r="D406" s="2"/>
      <c r="E406" s="21"/>
      <c r="F406" s="2"/>
      <c r="G406" s="2"/>
      <c r="H406" s="2"/>
      <c r="I406" s="21"/>
    </row>
    <row r="407" spans="1:9" ht="15">
      <c r="A407" s="2"/>
      <c r="B407" s="21"/>
      <c r="C407" s="2"/>
      <c r="D407" s="2"/>
      <c r="E407" s="21"/>
      <c r="F407" s="2"/>
      <c r="G407" s="2"/>
      <c r="H407" s="2"/>
      <c r="I407" s="21"/>
    </row>
    <row r="408" spans="1:9" ht="15">
      <c r="A408" s="2"/>
      <c r="B408" s="21"/>
      <c r="C408" s="2"/>
      <c r="D408" s="2"/>
      <c r="E408" s="21"/>
      <c r="F408" s="2"/>
      <c r="G408" s="2"/>
      <c r="H408" s="2"/>
      <c r="I408" s="21"/>
    </row>
    <row r="409" spans="1:9" ht="15">
      <c r="A409" s="2"/>
      <c r="B409" s="21"/>
      <c r="C409" s="2"/>
      <c r="D409" s="2"/>
      <c r="E409" s="21"/>
      <c r="F409" s="2"/>
      <c r="G409" s="2"/>
      <c r="H409" s="2"/>
      <c r="I409" s="21"/>
    </row>
    <row r="410" spans="1:9" ht="15">
      <c r="A410" s="2"/>
      <c r="B410" s="21"/>
      <c r="C410" s="2"/>
      <c r="D410" s="2"/>
      <c r="E410" s="21"/>
      <c r="F410" s="2"/>
      <c r="G410" s="2"/>
      <c r="H410" s="2"/>
      <c r="I410" s="21"/>
    </row>
    <row r="411" spans="1:9" ht="15">
      <c r="A411" s="2"/>
      <c r="B411" s="21"/>
      <c r="C411" s="2"/>
      <c r="D411" s="2"/>
      <c r="E411" s="21"/>
      <c r="F411" s="2"/>
      <c r="G411" s="2"/>
      <c r="H411" s="2"/>
      <c r="I411" s="21"/>
    </row>
    <row r="412" spans="1:9" ht="15">
      <c r="A412" s="2"/>
      <c r="B412" s="21"/>
      <c r="C412" s="2"/>
      <c r="D412" s="2"/>
      <c r="E412" s="21"/>
      <c r="F412" s="2"/>
      <c r="G412" s="2"/>
      <c r="H412" s="2"/>
      <c r="I412" s="21"/>
    </row>
    <row r="413" spans="1:9" ht="15">
      <c r="A413" s="2"/>
      <c r="B413" s="21"/>
      <c r="C413" s="2"/>
      <c r="D413" s="2"/>
      <c r="E413" s="21"/>
      <c r="F413" s="2"/>
      <c r="G413" s="2"/>
      <c r="H413" s="2"/>
      <c r="I413" s="21"/>
    </row>
    <row r="414" spans="1:9" ht="15">
      <c r="A414" s="2"/>
      <c r="B414" s="21"/>
      <c r="C414" s="2"/>
      <c r="D414" s="2"/>
      <c r="E414" s="21"/>
      <c r="F414" s="2"/>
      <c r="G414" s="2"/>
      <c r="H414" s="2"/>
      <c r="I414" s="21"/>
    </row>
    <row r="415" spans="1:9" ht="15">
      <c r="A415" s="2"/>
      <c r="B415" s="21"/>
      <c r="C415" s="2"/>
      <c r="D415" s="2"/>
      <c r="E415" s="21"/>
      <c r="F415" s="2"/>
      <c r="G415" s="2"/>
      <c r="H415" s="2"/>
      <c r="I415" s="21"/>
    </row>
    <row r="416" spans="1:9" ht="15">
      <c r="A416" s="2"/>
      <c r="B416" s="21"/>
      <c r="C416" s="2"/>
      <c r="D416" s="2"/>
      <c r="E416" s="21"/>
      <c r="F416" s="2"/>
      <c r="G416" s="2"/>
      <c r="H416" s="2"/>
      <c r="I416" s="21"/>
    </row>
    <row r="417" spans="1:9" ht="15">
      <c r="A417" s="2"/>
      <c r="B417" s="21"/>
      <c r="C417" s="2"/>
      <c r="D417" s="2"/>
      <c r="E417" s="21"/>
      <c r="F417" s="2"/>
      <c r="G417" s="2"/>
      <c r="H417" s="2"/>
      <c r="I417" s="21"/>
    </row>
    <row r="418" spans="1:9" ht="15">
      <c r="A418" s="2"/>
      <c r="B418" s="21"/>
      <c r="C418" s="2"/>
      <c r="D418" s="2"/>
      <c r="E418" s="21"/>
      <c r="F418" s="2"/>
      <c r="G418" s="2"/>
      <c r="H418" s="2"/>
      <c r="I418" s="21"/>
    </row>
    <row r="419" spans="1:9" ht="15">
      <c r="A419" s="2"/>
      <c r="B419" s="21"/>
      <c r="C419" s="2"/>
      <c r="D419" s="2"/>
      <c r="E419" s="21"/>
      <c r="F419" s="2"/>
      <c r="G419" s="2"/>
      <c r="H419" s="2"/>
      <c r="I419" s="21"/>
    </row>
    <row r="420" spans="1:9" ht="15">
      <c r="A420" s="2"/>
      <c r="B420" s="21"/>
      <c r="C420" s="2"/>
      <c r="D420" s="2"/>
      <c r="E420" s="21"/>
      <c r="F420" s="2"/>
      <c r="G420" s="2"/>
      <c r="H420" s="2"/>
      <c r="I420" s="21"/>
    </row>
    <row r="421" spans="1:9" ht="15">
      <c r="A421" s="2"/>
      <c r="B421" s="21"/>
      <c r="C421" s="2"/>
      <c r="D421" s="2"/>
      <c r="E421" s="21"/>
      <c r="F421" s="2"/>
      <c r="G421" s="2"/>
      <c r="H421" s="2"/>
      <c r="I421" s="21"/>
    </row>
    <row r="422" spans="1:9" ht="15">
      <c r="A422" s="2"/>
      <c r="B422" s="21"/>
      <c r="C422" s="2"/>
      <c r="D422" s="2"/>
      <c r="E422" s="21"/>
      <c r="F422" s="2"/>
      <c r="G422" s="2"/>
      <c r="H422" s="2"/>
      <c r="I422" s="21"/>
    </row>
    <row r="423" spans="1:9" ht="15">
      <c r="A423" s="2"/>
      <c r="B423" s="21"/>
      <c r="C423" s="2"/>
      <c r="D423" s="2"/>
      <c r="E423" s="21"/>
      <c r="F423" s="2"/>
      <c r="G423" s="2"/>
      <c r="H423" s="2"/>
      <c r="I423" s="21"/>
    </row>
    <row r="424" spans="1:9" ht="15">
      <c r="A424" s="2"/>
      <c r="B424" s="21"/>
      <c r="C424" s="2"/>
      <c r="D424" s="2"/>
      <c r="E424" s="21"/>
      <c r="F424" s="2"/>
      <c r="G424" s="2"/>
      <c r="H424" s="2"/>
      <c r="I424" s="21"/>
    </row>
    <row r="425" spans="1:9" ht="15">
      <c r="A425" s="2"/>
      <c r="B425" s="21"/>
      <c r="C425" s="2"/>
      <c r="D425" s="2"/>
      <c r="E425" s="21"/>
      <c r="F425" s="2"/>
      <c r="G425" s="2"/>
      <c r="H425" s="2"/>
      <c r="I425" s="21"/>
    </row>
    <row r="426" spans="1:9" ht="15">
      <c r="A426" s="2"/>
      <c r="B426" s="21"/>
      <c r="C426" s="2"/>
      <c r="D426" s="2"/>
      <c r="E426" s="21"/>
      <c r="F426" s="2"/>
      <c r="G426" s="2"/>
      <c r="H426" s="2"/>
      <c r="I426" s="21"/>
    </row>
    <row r="427" spans="1:9" ht="15">
      <c r="A427" s="2"/>
      <c r="B427" s="21"/>
      <c r="C427" s="2"/>
      <c r="D427" s="2"/>
      <c r="E427" s="21"/>
      <c r="F427" s="2"/>
      <c r="G427" s="2"/>
      <c r="H427" s="2"/>
      <c r="I427" s="21"/>
    </row>
    <row r="428" spans="1:9" ht="15">
      <c r="A428" s="2"/>
      <c r="B428" s="21"/>
      <c r="C428" s="2"/>
      <c r="D428" s="2"/>
      <c r="E428" s="21"/>
      <c r="F428" s="2"/>
      <c r="G428" s="2"/>
      <c r="H428" s="2"/>
      <c r="I428" s="21"/>
    </row>
  </sheetData>
  <sheetProtection/>
  <mergeCells count="13">
    <mergeCell ref="A263:I263"/>
    <mergeCell ref="A264:I264"/>
    <mergeCell ref="A265:I265"/>
    <mergeCell ref="A6:A7"/>
    <mergeCell ref="A1:I1"/>
    <mergeCell ref="A3:I3"/>
    <mergeCell ref="H6:H7"/>
    <mergeCell ref="I6:I7"/>
    <mergeCell ref="B6:B7"/>
    <mergeCell ref="C6:C7"/>
    <mergeCell ref="D6:D7"/>
    <mergeCell ref="E6:E7"/>
    <mergeCell ref="A4:D4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landscape" paperSize="9" scale="89" r:id="rId1"/>
  <rowBreaks count="9" manualBreakCount="9">
    <brk id="31" max="8" man="1"/>
    <brk id="59" max="8" man="1"/>
    <brk id="86" max="8" man="1"/>
    <brk id="111" max="8" man="1"/>
    <brk id="138" max="8" man="1"/>
    <brk id="161" max="8" man="1"/>
    <brk id="190" max="8" man="1"/>
    <brk id="216" max="8" man="1"/>
    <brk id="2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24"/>
  <sheetViews>
    <sheetView showGridLines="0" zoomScalePageLayoutView="0" workbookViewId="0" topLeftCell="A102">
      <selection activeCell="K119" sqref="K119"/>
    </sheetView>
  </sheetViews>
  <sheetFormatPr defaultColWidth="9.140625" defaultRowHeight="15"/>
  <cols>
    <col min="1" max="4" width="9.140625" style="2" customWidth="1"/>
    <col min="5" max="6" width="9.57421875" style="2" bestFit="1" customWidth="1"/>
    <col min="7" max="7" width="9.140625" style="2" customWidth="1"/>
    <col min="8" max="8" width="9.57421875" style="2" bestFit="1" customWidth="1"/>
    <col min="9" max="9" width="9.140625" style="132" customWidth="1"/>
  </cols>
  <sheetData>
    <row r="2" spans="1:2" ht="18.75">
      <c r="A2" s="9" t="s">
        <v>14</v>
      </c>
      <c r="B2" s="9"/>
    </row>
    <row r="5" spans="1:3" ht="15.75">
      <c r="A5" s="1" t="str">
        <f>Orçamento!A4</f>
        <v>AMPLIAÇÃO DAS INSTALAÇÕES DO PÁTIO DO SAMAE</v>
      </c>
      <c r="B5" s="1"/>
      <c r="C5" s="1"/>
    </row>
    <row r="6" spans="1:4" ht="15.75">
      <c r="A6" s="1" t="str">
        <f>Orçamento!A5</f>
        <v>Área a construir: 141,92m²</v>
      </c>
      <c r="B6" s="1"/>
      <c r="C6" s="1">
        <f>Orçamento!C5</f>
        <v>0</v>
      </c>
      <c r="D6" s="2" t="s">
        <v>10</v>
      </c>
    </row>
    <row r="7" spans="1:3" ht="15.75">
      <c r="A7" s="1"/>
      <c r="B7" s="1"/>
      <c r="C7" s="1"/>
    </row>
    <row r="8" ht="15.75" thickBot="1"/>
    <row r="9" spans="1:9" ht="15.75" thickBot="1">
      <c r="A9" s="13" t="s">
        <v>15</v>
      </c>
      <c r="B9" s="14"/>
      <c r="C9" s="14"/>
      <c r="D9" s="15"/>
      <c r="E9" s="13" t="s">
        <v>16</v>
      </c>
      <c r="F9" s="14"/>
      <c r="G9" s="6"/>
      <c r="H9" s="6"/>
      <c r="I9" s="133"/>
    </row>
    <row r="10" spans="1:9" ht="15">
      <c r="A10" s="16" t="s">
        <v>17</v>
      </c>
      <c r="B10" s="17"/>
      <c r="C10" s="17"/>
      <c r="D10" s="18"/>
      <c r="E10" s="7"/>
      <c r="F10" s="8"/>
      <c r="G10" s="8"/>
      <c r="H10" s="8"/>
      <c r="I10" s="134"/>
    </row>
    <row r="11" spans="1:9" ht="15">
      <c r="A11" s="3" t="s">
        <v>158</v>
      </c>
      <c r="B11" s="4"/>
      <c r="C11" s="4"/>
      <c r="D11" s="5"/>
      <c r="E11" s="3" t="s">
        <v>18</v>
      </c>
      <c r="F11" s="4"/>
      <c r="G11" s="4"/>
      <c r="H11" s="4"/>
      <c r="I11" s="136"/>
    </row>
    <row r="12" spans="1:9" ht="15">
      <c r="A12" s="10"/>
      <c r="B12" s="11"/>
      <c r="C12" s="11"/>
      <c r="D12" s="12"/>
      <c r="E12" s="10" t="s">
        <v>19</v>
      </c>
      <c r="F12" s="11">
        <v>2.5</v>
      </c>
      <c r="G12" s="11">
        <v>4</v>
      </c>
      <c r="H12" s="131">
        <f>F12*G12</f>
        <v>10</v>
      </c>
      <c r="I12" s="135" t="s">
        <v>10</v>
      </c>
    </row>
    <row r="13" spans="1:9" s="92" customFormat="1" ht="15">
      <c r="A13" s="104" t="s">
        <v>159</v>
      </c>
      <c r="B13" s="105"/>
      <c r="C13" s="105"/>
      <c r="D13" s="106"/>
      <c r="E13" s="104" t="s">
        <v>20</v>
      </c>
      <c r="F13" s="105"/>
      <c r="G13" s="105"/>
      <c r="H13" s="105"/>
      <c r="I13" s="137"/>
    </row>
    <row r="14" spans="1:9" s="92" customFormat="1" ht="15">
      <c r="A14" s="104" t="s">
        <v>160</v>
      </c>
      <c r="B14" s="105"/>
      <c r="C14" s="105"/>
      <c r="D14" s="106"/>
      <c r="E14" s="104" t="s">
        <v>21</v>
      </c>
      <c r="F14" s="105"/>
      <c r="G14" s="105"/>
      <c r="H14" s="105"/>
      <c r="I14" s="137"/>
    </row>
    <row r="15" spans="1:9" s="92" customFormat="1" ht="15">
      <c r="A15" s="104" t="s">
        <v>161</v>
      </c>
      <c r="B15" s="105"/>
      <c r="C15" s="105"/>
      <c r="D15" s="106"/>
      <c r="E15" s="104" t="s">
        <v>21</v>
      </c>
      <c r="F15" s="105"/>
      <c r="G15" s="105"/>
      <c r="H15" s="105"/>
      <c r="I15" s="137"/>
    </row>
    <row r="16" spans="1:9" ht="15">
      <c r="A16" s="107" t="s">
        <v>162</v>
      </c>
      <c r="B16" s="108"/>
      <c r="C16" s="108"/>
      <c r="D16" s="109"/>
      <c r="E16" s="107" t="s">
        <v>22</v>
      </c>
      <c r="F16" s="108">
        <v>1.2</v>
      </c>
      <c r="G16" s="108">
        <v>2.4</v>
      </c>
      <c r="H16" s="131">
        <f>F16*G16</f>
        <v>2.88</v>
      </c>
      <c r="I16" s="138" t="s">
        <v>10</v>
      </c>
    </row>
    <row r="17" spans="1:9" s="92" customFormat="1" ht="15.75" thickBot="1">
      <c r="A17" s="117" t="s">
        <v>163</v>
      </c>
      <c r="B17" s="118"/>
      <c r="C17" s="118"/>
      <c r="D17" s="119"/>
      <c r="E17" s="363" t="s">
        <v>71</v>
      </c>
      <c r="F17" s="364"/>
      <c r="G17" s="364"/>
      <c r="H17" s="364"/>
      <c r="I17" s="365"/>
    </row>
    <row r="18" spans="1:9" s="96" customFormat="1" ht="15">
      <c r="A18" s="152" t="s">
        <v>72</v>
      </c>
      <c r="B18" s="153"/>
      <c r="C18" s="153"/>
      <c r="D18" s="154"/>
      <c r="E18" s="155"/>
      <c r="F18" s="156"/>
      <c r="G18" s="156"/>
      <c r="H18" s="156"/>
      <c r="I18" s="157"/>
    </row>
    <row r="19" spans="1:9" s="92" customFormat="1" ht="15">
      <c r="A19" s="100" t="s">
        <v>73</v>
      </c>
      <c r="B19" s="101"/>
      <c r="C19" s="101"/>
      <c r="D19" s="110"/>
      <c r="E19" s="116" t="s">
        <v>74</v>
      </c>
      <c r="F19" s="115" t="s">
        <v>84</v>
      </c>
      <c r="G19" s="115"/>
      <c r="H19" s="115" t="s">
        <v>23</v>
      </c>
      <c r="I19" s="139"/>
    </row>
    <row r="20" spans="1:9" s="92" customFormat="1" ht="15">
      <c r="A20" s="111"/>
      <c r="B20" s="112"/>
      <c r="C20" s="112"/>
      <c r="D20" s="113"/>
      <c r="E20" s="183">
        <f>H21+6</f>
        <v>46</v>
      </c>
      <c r="F20" s="123">
        <v>0.9</v>
      </c>
      <c r="G20" s="123"/>
      <c r="H20" s="131">
        <f>E20*F20</f>
        <v>41.4</v>
      </c>
      <c r="I20" s="140" t="s">
        <v>27</v>
      </c>
    </row>
    <row r="21" spans="1:9" s="92" customFormat="1" ht="15">
      <c r="A21" s="366" t="s">
        <v>75</v>
      </c>
      <c r="B21" s="367"/>
      <c r="C21" s="367"/>
      <c r="D21" s="368"/>
      <c r="E21" s="182" t="s">
        <v>76</v>
      </c>
      <c r="F21" s="114"/>
      <c r="G21" s="114"/>
      <c r="H21" s="130">
        <f>33+7</f>
        <v>40</v>
      </c>
      <c r="I21" s="137" t="s">
        <v>27</v>
      </c>
    </row>
    <row r="22" spans="1:9" s="92" customFormat="1" ht="15">
      <c r="A22" s="366" t="s">
        <v>77</v>
      </c>
      <c r="B22" s="367"/>
      <c r="C22" s="367"/>
      <c r="D22" s="368"/>
      <c r="E22" s="182" t="s">
        <v>76</v>
      </c>
      <c r="F22" s="114"/>
      <c r="G22" s="114"/>
      <c r="H22" s="130">
        <f>10+2</f>
        <v>12</v>
      </c>
      <c r="I22" s="139" t="s">
        <v>27</v>
      </c>
    </row>
    <row r="23" spans="1:9" s="92" customFormat="1" ht="15">
      <c r="A23" s="104" t="s">
        <v>164</v>
      </c>
      <c r="B23" s="105"/>
      <c r="C23" s="105"/>
      <c r="D23" s="106"/>
      <c r="E23" s="184"/>
      <c r="F23" s="185"/>
      <c r="G23" s="185"/>
      <c r="H23" s="185"/>
      <c r="I23" s="137"/>
    </row>
    <row r="24" spans="1:9" s="92" customFormat="1" ht="15">
      <c r="A24" s="100" t="s">
        <v>165</v>
      </c>
      <c r="B24" s="101"/>
      <c r="C24" s="101"/>
      <c r="D24" s="110"/>
      <c r="E24" s="125" t="s">
        <v>78</v>
      </c>
      <c r="F24" s="126"/>
      <c r="G24" s="126"/>
      <c r="H24" s="126">
        <f>21.43+42+14+15.55</f>
        <v>92.98</v>
      </c>
      <c r="I24" s="139" t="s">
        <v>27</v>
      </c>
    </row>
    <row r="25" spans="1:9" s="92" customFormat="1" ht="15">
      <c r="A25" s="100"/>
      <c r="B25" s="101"/>
      <c r="C25" s="101"/>
      <c r="D25" s="110"/>
      <c r="E25" s="125" t="s">
        <v>79</v>
      </c>
      <c r="F25" s="126"/>
      <c r="G25" s="126"/>
      <c r="H25" s="126">
        <f>0.1*0.3</f>
        <v>0.03</v>
      </c>
      <c r="I25" s="139" t="s">
        <v>10</v>
      </c>
    </row>
    <row r="26" spans="1:9" s="92" customFormat="1" ht="15">
      <c r="A26" s="111"/>
      <c r="B26" s="112"/>
      <c r="C26" s="112"/>
      <c r="D26" s="113"/>
      <c r="E26" s="111" t="s">
        <v>80</v>
      </c>
      <c r="F26" s="122"/>
      <c r="G26" s="122"/>
      <c r="H26" s="131">
        <f>H25*H24</f>
        <v>2.7894</v>
      </c>
      <c r="I26" s="140" t="s">
        <v>24</v>
      </c>
    </row>
    <row r="27" spans="1:9" s="92" customFormat="1" ht="15">
      <c r="A27" s="100" t="s">
        <v>167</v>
      </c>
      <c r="B27" s="101"/>
      <c r="C27" s="101"/>
      <c r="D27" s="110"/>
      <c r="E27" s="125" t="s">
        <v>166</v>
      </c>
      <c r="F27" s="126"/>
      <c r="G27" s="126"/>
      <c r="H27" s="126">
        <v>6</v>
      </c>
      <c r="I27" s="139" t="s">
        <v>27</v>
      </c>
    </row>
    <row r="28" spans="1:9" s="92" customFormat="1" ht="15">
      <c r="A28" s="100"/>
      <c r="B28" s="101"/>
      <c r="C28" s="101"/>
      <c r="D28" s="110"/>
      <c r="E28" s="125" t="s">
        <v>168</v>
      </c>
      <c r="F28" s="126"/>
      <c r="G28" s="126"/>
      <c r="H28" s="126">
        <f>0.15*0.4</f>
        <v>0.06</v>
      </c>
      <c r="I28" s="139" t="s">
        <v>10</v>
      </c>
    </row>
    <row r="29" spans="1:10" s="92" customFormat="1" ht="15">
      <c r="A29" s="111" t="s">
        <v>193</v>
      </c>
      <c r="B29" s="112"/>
      <c r="C29" s="112"/>
      <c r="D29" s="113"/>
      <c r="E29" s="111" t="s">
        <v>80</v>
      </c>
      <c r="F29" s="122"/>
      <c r="G29" s="122"/>
      <c r="H29" s="131">
        <f>(H28*H27)+0.21</f>
        <v>0.57</v>
      </c>
      <c r="I29" s="140" t="s">
        <v>24</v>
      </c>
      <c r="J29" s="186"/>
    </row>
    <row r="30" spans="1:9" s="92" customFormat="1" ht="15">
      <c r="A30" s="104" t="s">
        <v>81</v>
      </c>
      <c r="B30" s="105"/>
      <c r="C30" s="105"/>
      <c r="D30" s="106"/>
      <c r="E30" s="104"/>
      <c r="F30" s="114"/>
      <c r="G30" s="114"/>
      <c r="H30" s="114"/>
      <c r="I30" s="141"/>
    </row>
    <row r="31" spans="1:9" s="92" customFormat="1" ht="15">
      <c r="A31" s="107" t="s">
        <v>82</v>
      </c>
      <c r="B31" s="108"/>
      <c r="C31" s="108"/>
      <c r="D31" s="109"/>
      <c r="E31" s="107" t="s">
        <v>83</v>
      </c>
      <c r="F31" s="124"/>
      <c r="G31" s="124"/>
      <c r="H31" s="124">
        <f>H24+H27</f>
        <v>98.98</v>
      </c>
      <c r="I31" s="142" t="s">
        <v>27</v>
      </c>
    </row>
    <row r="32" spans="1:9" s="92" customFormat="1" ht="15">
      <c r="A32" s="100"/>
      <c r="B32" s="101"/>
      <c r="C32" s="101"/>
      <c r="D32" s="110"/>
      <c r="E32" s="100" t="s">
        <v>88</v>
      </c>
      <c r="F32" s="115"/>
      <c r="G32" s="115"/>
      <c r="H32" s="115">
        <f>0.3+0.3+0.1</f>
        <v>0.7</v>
      </c>
      <c r="I32" s="139" t="s">
        <v>27</v>
      </c>
    </row>
    <row r="33" spans="1:9" s="92" customFormat="1" ht="15">
      <c r="A33" s="100"/>
      <c r="B33" s="101"/>
      <c r="C33" s="101"/>
      <c r="D33" s="110"/>
      <c r="E33" s="120" t="s">
        <v>86</v>
      </c>
      <c r="F33" s="121"/>
      <c r="G33" s="121"/>
      <c r="H33" s="145">
        <f>H31*H32</f>
        <v>69.286</v>
      </c>
      <c r="I33" s="148" t="s">
        <v>10</v>
      </c>
    </row>
    <row r="34" spans="1:9" s="92" customFormat="1" ht="15">
      <c r="A34" s="146"/>
      <c r="B34" s="101"/>
      <c r="C34" s="101"/>
      <c r="D34" s="110"/>
      <c r="E34" s="100" t="s">
        <v>87</v>
      </c>
      <c r="F34" s="115"/>
      <c r="G34" s="115"/>
      <c r="H34" s="147">
        <f>H21</f>
        <v>40</v>
      </c>
      <c r="I34" s="139" t="s">
        <v>11</v>
      </c>
    </row>
    <row r="35" spans="1:9" s="92" customFormat="1" ht="15">
      <c r="A35" s="100"/>
      <c r="B35" s="101"/>
      <c r="C35" s="101"/>
      <c r="D35" s="110"/>
      <c r="E35" s="100" t="s">
        <v>169</v>
      </c>
      <c r="F35" s="115"/>
      <c r="G35" s="115"/>
      <c r="H35" s="147">
        <f>((1.32*0.4))+(0.1*0.1)</f>
        <v>0.538</v>
      </c>
      <c r="I35" s="139" t="s">
        <v>10</v>
      </c>
    </row>
    <row r="36" spans="1:9" s="92" customFormat="1" ht="15">
      <c r="A36" s="100"/>
      <c r="B36" s="101"/>
      <c r="C36" s="101"/>
      <c r="D36" s="110"/>
      <c r="E36" s="120" t="s">
        <v>89</v>
      </c>
      <c r="F36" s="121"/>
      <c r="G36" s="121"/>
      <c r="H36" s="145">
        <f>H34*H35</f>
        <v>21.520000000000003</v>
      </c>
      <c r="I36" s="148" t="s">
        <v>10</v>
      </c>
    </row>
    <row r="37" spans="1:9" s="92" customFormat="1" ht="15">
      <c r="A37" s="146"/>
      <c r="B37" s="101"/>
      <c r="C37" s="101"/>
      <c r="D37" s="110"/>
      <c r="E37" s="100" t="s">
        <v>91</v>
      </c>
      <c r="F37" s="115"/>
      <c r="G37" s="115"/>
      <c r="H37" s="147">
        <f>H22</f>
        <v>12</v>
      </c>
      <c r="I37" s="139" t="s">
        <v>11</v>
      </c>
    </row>
    <row r="38" spans="1:9" s="92" customFormat="1" ht="15">
      <c r="A38" s="100"/>
      <c r="B38" s="101"/>
      <c r="C38" s="101"/>
      <c r="D38" s="110"/>
      <c r="E38" s="100" t="s">
        <v>170</v>
      </c>
      <c r="F38" s="115"/>
      <c r="G38" s="115"/>
      <c r="H38" s="147">
        <f>(2.1*0.4)</f>
        <v>0.8400000000000001</v>
      </c>
      <c r="I38" s="139" t="s">
        <v>10</v>
      </c>
    </row>
    <row r="39" spans="1:9" s="92" customFormat="1" ht="15">
      <c r="A39" s="100"/>
      <c r="B39" s="101"/>
      <c r="C39" s="101"/>
      <c r="D39" s="110"/>
      <c r="E39" s="120" t="s">
        <v>89</v>
      </c>
      <c r="F39" s="121"/>
      <c r="G39" s="121"/>
      <c r="H39" s="145">
        <f>H37*H38</f>
        <v>10.080000000000002</v>
      </c>
      <c r="I39" s="148" t="s">
        <v>10</v>
      </c>
    </row>
    <row r="40" spans="1:9" s="92" customFormat="1" ht="15">
      <c r="A40" s="100"/>
      <c r="B40" s="101"/>
      <c r="C40" s="101"/>
      <c r="D40" s="110"/>
      <c r="E40" s="100" t="s">
        <v>90</v>
      </c>
      <c r="F40" s="115"/>
      <c r="G40" s="115"/>
      <c r="H40" s="131">
        <f>H33+H36+H39</f>
        <v>100.88600000000001</v>
      </c>
      <c r="I40" s="139" t="s">
        <v>10</v>
      </c>
    </row>
    <row r="41" spans="1:9" s="92" customFormat="1" ht="15">
      <c r="A41" s="104" t="s">
        <v>85</v>
      </c>
      <c r="B41" s="105"/>
      <c r="C41" s="105"/>
      <c r="D41" s="106"/>
      <c r="E41" s="104" t="s">
        <v>92</v>
      </c>
      <c r="F41" s="114"/>
      <c r="G41" s="114"/>
      <c r="H41" s="149">
        <f>H40</f>
        <v>100.88600000000001</v>
      </c>
      <c r="I41" s="150" t="s">
        <v>10</v>
      </c>
    </row>
    <row r="42" spans="1:9" s="92" customFormat="1" ht="15">
      <c r="A42" s="100" t="s">
        <v>95</v>
      </c>
      <c r="B42" s="101"/>
      <c r="C42" s="101"/>
      <c r="D42" s="110"/>
      <c r="E42" s="100" t="s">
        <v>171</v>
      </c>
      <c r="F42" s="115"/>
      <c r="G42" s="115"/>
      <c r="H42" s="115">
        <f>H24</f>
        <v>92.98</v>
      </c>
      <c r="I42" s="139" t="s">
        <v>27</v>
      </c>
    </row>
    <row r="43" spans="1:9" s="92" customFormat="1" ht="15">
      <c r="A43" s="100"/>
      <c r="B43" s="101"/>
      <c r="C43" s="101"/>
      <c r="D43" s="110"/>
      <c r="E43" s="100" t="s">
        <v>94</v>
      </c>
      <c r="F43" s="115"/>
      <c r="G43" s="115"/>
      <c r="H43" s="115">
        <v>1.22</v>
      </c>
      <c r="I43" s="139" t="s">
        <v>27</v>
      </c>
    </row>
    <row r="44" spans="1:9" s="92" customFormat="1" ht="15">
      <c r="A44" s="111"/>
      <c r="B44" s="112"/>
      <c r="C44" s="112"/>
      <c r="D44" s="113"/>
      <c r="E44" s="111" t="s">
        <v>97</v>
      </c>
      <c r="F44" s="122"/>
      <c r="G44" s="122"/>
      <c r="H44" s="151">
        <f>H42*H43</f>
        <v>113.43560000000001</v>
      </c>
      <c r="I44" s="140" t="s">
        <v>10</v>
      </c>
    </row>
    <row r="45" spans="1:9" s="92" customFormat="1" ht="15">
      <c r="A45" s="100" t="s">
        <v>96</v>
      </c>
      <c r="B45" s="101"/>
      <c r="C45" s="101"/>
      <c r="D45" s="110"/>
      <c r="E45" s="100" t="s">
        <v>171</v>
      </c>
      <c r="F45" s="115"/>
      <c r="G45" s="115"/>
      <c r="H45" s="115">
        <f>H42</f>
        <v>92.98</v>
      </c>
      <c r="I45" s="139" t="s">
        <v>27</v>
      </c>
    </row>
    <row r="46" spans="1:9" s="92" customFormat="1" ht="15">
      <c r="A46" s="100"/>
      <c r="B46" s="101"/>
      <c r="C46" s="101"/>
      <c r="D46" s="110"/>
      <c r="E46" s="100" t="s">
        <v>76</v>
      </c>
      <c r="F46" s="115"/>
      <c r="G46" s="115"/>
      <c r="H46" s="115">
        <v>3</v>
      </c>
      <c r="I46" s="139" t="s">
        <v>172</v>
      </c>
    </row>
    <row r="47" spans="1:9" s="92" customFormat="1" ht="15">
      <c r="A47" s="111"/>
      <c r="B47" s="112"/>
      <c r="C47" s="112"/>
      <c r="D47" s="113"/>
      <c r="E47" s="111" t="s">
        <v>98</v>
      </c>
      <c r="F47" s="122"/>
      <c r="G47" s="122"/>
      <c r="H47" s="151">
        <f>H45*H46</f>
        <v>278.94</v>
      </c>
      <c r="I47" s="140" t="s">
        <v>27</v>
      </c>
    </row>
    <row r="48" spans="1:9" s="92" customFormat="1" ht="15">
      <c r="A48" s="107" t="s">
        <v>99</v>
      </c>
      <c r="B48" s="108"/>
      <c r="C48" s="108"/>
      <c r="D48" s="109"/>
      <c r="E48" s="107" t="s">
        <v>94</v>
      </c>
      <c r="F48" s="124"/>
      <c r="G48" s="124"/>
      <c r="H48" s="124">
        <v>1.62</v>
      </c>
      <c r="I48" s="138" t="s">
        <v>27</v>
      </c>
    </row>
    <row r="49" spans="1:9" s="92" customFormat="1" ht="15">
      <c r="A49" s="100"/>
      <c r="B49" s="101"/>
      <c r="C49" s="101"/>
      <c r="D49" s="110"/>
      <c r="E49" s="100" t="s">
        <v>100</v>
      </c>
      <c r="F49" s="115"/>
      <c r="G49" s="115"/>
      <c r="H49" s="115">
        <v>4.55</v>
      </c>
      <c r="I49" s="139" t="s">
        <v>27</v>
      </c>
    </row>
    <row r="50" spans="1:9" s="92" customFormat="1" ht="15">
      <c r="A50" s="111"/>
      <c r="B50" s="112"/>
      <c r="C50" s="112"/>
      <c r="D50" s="113"/>
      <c r="E50" s="111" t="s">
        <v>101</v>
      </c>
      <c r="F50" s="122"/>
      <c r="G50" s="122"/>
      <c r="H50" s="151">
        <f>H48*H49</f>
        <v>7.371</v>
      </c>
      <c r="I50" s="140" t="s">
        <v>10</v>
      </c>
    </row>
    <row r="51" spans="1:9" s="92" customFormat="1" ht="15.75" thickBot="1">
      <c r="A51" s="117" t="s">
        <v>103</v>
      </c>
      <c r="B51" s="118"/>
      <c r="C51" s="118"/>
      <c r="D51" s="119"/>
      <c r="E51" s="117"/>
      <c r="F51" s="158"/>
      <c r="G51" s="158"/>
      <c r="H51" s="158">
        <v>1</v>
      </c>
      <c r="I51" s="159" t="s">
        <v>102</v>
      </c>
    </row>
    <row r="52" spans="1:9" s="96" customFormat="1" ht="15">
      <c r="A52" s="152" t="s">
        <v>104</v>
      </c>
      <c r="B52" s="153"/>
      <c r="C52" s="153"/>
      <c r="D52" s="154"/>
      <c r="E52" s="152"/>
      <c r="F52" s="156"/>
      <c r="G52" s="156"/>
      <c r="H52" s="156"/>
      <c r="I52" s="157"/>
    </row>
    <row r="53" spans="1:10" s="92" customFormat="1" ht="15">
      <c r="A53" s="111" t="s">
        <v>105</v>
      </c>
      <c r="B53" s="112"/>
      <c r="C53" s="112"/>
      <c r="D53" s="113"/>
      <c r="E53" s="111"/>
      <c r="F53" s="122"/>
      <c r="G53" s="122"/>
      <c r="H53" s="122"/>
      <c r="I53" s="140"/>
      <c r="J53" s="96"/>
    </row>
    <row r="54" spans="1:10" s="92" customFormat="1" ht="15">
      <c r="A54" s="107" t="s">
        <v>106</v>
      </c>
      <c r="B54" s="108"/>
      <c r="C54" s="108"/>
      <c r="D54" s="109"/>
      <c r="E54" s="107" t="s">
        <v>107</v>
      </c>
      <c r="F54" s="124"/>
      <c r="G54" s="124"/>
      <c r="H54" s="124"/>
      <c r="I54" s="138"/>
      <c r="J54" s="96"/>
    </row>
    <row r="55" spans="1:10" s="92" customFormat="1" ht="15">
      <c r="A55" s="111"/>
      <c r="B55" s="112"/>
      <c r="C55" s="112"/>
      <c r="D55" s="113"/>
      <c r="E55" s="111" t="s">
        <v>108</v>
      </c>
      <c r="F55" s="122"/>
      <c r="G55" s="122"/>
      <c r="H55" s="151">
        <v>0.53</v>
      </c>
      <c r="I55" s="140" t="s">
        <v>24</v>
      </c>
      <c r="J55" s="96"/>
    </row>
    <row r="56" spans="1:10" s="92" customFormat="1" ht="15">
      <c r="A56" s="107" t="s">
        <v>109</v>
      </c>
      <c r="B56" s="108"/>
      <c r="C56" s="108"/>
      <c r="D56" s="109"/>
      <c r="E56" s="107" t="s">
        <v>107</v>
      </c>
      <c r="F56" s="124"/>
      <c r="G56" s="124"/>
      <c r="H56" s="124"/>
      <c r="I56" s="138"/>
      <c r="J56" s="96"/>
    </row>
    <row r="57" spans="1:10" s="92" customFormat="1" ht="15">
      <c r="A57" s="111"/>
      <c r="B57" s="112"/>
      <c r="C57" s="112"/>
      <c r="D57" s="113"/>
      <c r="E57" s="111" t="s">
        <v>110</v>
      </c>
      <c r="F57" s="122"/>
      <c r="G57" s="122"/>
      <c r="H57" s="151">
        <v>0.59</v>
      </c>
      <c r="I57" s="140" t="s">
        <v>24</v>
      </c>
      <c r="J57" s="96"/>
    </row>
    <row r="58" spans="1:10" s="92" customFormat="1" ht="15">
      <c r="A58" s="104" t="s">
        <v>111</v>
      </c>
      <c r="B58" s="105"/>
      <c r="C58" s="105"/>
      <c r="D58" s="106"/>
      <c r="E58" s="104" t="s">
        <v>174</v>
      </c>
      <c r="F58" s="114"/>
      <c r="G58" s="114"/>
      <c r="H58" s="160">
        <v>1.98</v>
      </c>
      <c r="I58" s="137" t="s">
        <v>10</v>
      </c>
      <c r="J58" s="96"/>
    </row>
    <row r="59" spans="1:9" s="92" customFormat="1" ht="15">
      <c r="A59" s="107" t="s">
        <v>112</v>
      </c>
      <c r="B59" s="108"/>
      <c r="C59" s="108"/>
      <c r="D59" s="109"/>
      <c r="E59" s="107" t="s">
        <v>93</v>
      </c>
      <c r="F59" s="124"/>
      <c r="G59" s="124"/>
      <c r="H59" s="124">
        <f>(3.35+3.35+1.85+1.85+1.85)*2.6</f>
        <v>31.85</v>
      </c>
      <c r="I59" s="138" t="s">
        <v>10</v>
      </c>
    </row>
    <row r="60" spans="1:9" s="92" customFormat="1" ht="15">
      <c r="A60" s="100"/>
      <c r="B60" s="101"/>
      <c r="C60" s="101"/>
      <c r="D60" s="110"/>
      <c r="E60" s="100" t="s">
        <v>37</v>
      </c>
      <c r="F60" s="115"/>
      <c r="G60" s="115"/>
      <c r="H60" s="162">
        <f>H71+H72</f>
        <v>4</v>
      </c>
      <c r="I60" s="139" t="s">
        <v>10</v>
      </c>
    </row>
    <row r="61" spans="1:9" s="92" customFormat="1" ht="15">
      <c r="A61" s="111"/>
      <c r="B61" s="112"/>
      <c r="C61" s="112"/>
      <c r="D61" s="113"/>
      <c r="E61" s="111" t="s">
        <v>23</v>
      </c>
      <c r="F61" s="122"/>
      <c r="G61" s="122"/>
      <c r="H61" s="180">
        <f>H59-H60</f>
        <v>27.85</v>
      </c>
      <c r="I61" s="140" t="s">
        <v>10</v>
      </c>
    </row>
    <row r="62" spans="1:9" s="92" customFormat="1" ht="15">
      <c r="A62" s="104" t="s">
        <v>113</v>
      </c>
      <c r="B62" s="105"/>
      <c r="C62" s="105"/>
      <c r="D62" s="106"/>
      <c r="E62" s="104" t="s">
        <v>114</v>
      </c>
      <c r="F62" s="114"/>
      <c r="G62" s="114"/>
      <c r="H62" s="149">
        <v>7.2</v>
      </c>
      <c r="I62" s="137" t="s">
        <v>10</v>
      </c>
    </row>
    <row r="63" spans="1:9" s="92" customFormat="1" ht="15">
      <c r="A63" s="104" t="s">
        <v>115</v>
      </c>
      <c r="B63" s="105"/>
      <c r="C63" s="105"/>
      <c r="D63" s="106"/>
      <c r="E63" s="104" t="s">
        <v>114</v>
      </c>
      <c r="F63" s="114"/>
      <c r="G63" s="114"/>
      <c r="H63" s="149">
        <v>7.2</v>
      </c>
      <c r="I63" s="137" t="s">
        <v>10</v>
      </c>
    </row>
    <row r="64" spans="1:9" s="92" customFormat="1" ht="15">
      <c r="A64" s="111" t="s">
        <v>116</v>
      </c>
      <c r="B64" s="112"/>
      <c r="C64" s="112"/>
      <c r="D64" s="113"/>
      <c r="E64" s="111" t="s">
        <v>117</v>
      </c>
      <c r="F64" s="122"/>
      <c r="G64" s="122"/>
      <c r="H64" s="149">
        <v>3.05</v>
      </c>
      <c r="I64" s="140" t="s">
        <v>27</v>
      </c>
    </row>
    <row r="65" spans="1:9" s="92" customFormat="1" ht="15">
      <c r="A65" s="104" t="s">
        <v>118</v>
      </c>
      <c r="B65" s="105"/>
      <c r="C65" s="105"/>
      <c r="D65" s="106"/>
      <c r="E65" s="104" t="s">
        <v>83</v>
      </c>
      <c r="F65" s="114"/>
      <c r="G65" s="114"/>
      <c r="H65" s="149">
        <f>(3.35+3.35+1.85+1.85+1.85)</f>
        <v>12.25</v>
      </c>
      <c r="I65" s="137" t="s">
        <v>27</v>
      </c>
    </row>
    <row r="66" spans="1:9" s="92" customFormat="1" ht="15">
      <c r="A66" s="104" t="s">
        <v>119</v>
      </c>
      <c r="B66" s="105"/>
      <c r="C66" s="105"/>
      <c r="D66" s="106"/>
      <c r="E66" s="104"/>
      <c r="F66" s="114"/>
      <c r="G66" s="114"/>
      <c r="H66" s="114"/>
      <c r="I66" s="137"/>
    </row>
    <row r="67" spans="1:9" s="92" customFormat="1" ht="15">
      <c r="A67" s="104" t="s">
        <v>120</v>
      </c>
      <c r="B67" s="105"/>
      <c r="C67" s="105"/>
      <c r="D67" s="106"/>
      <c r="E67" s="104" t="s">
        <v>137</v>
      </c>
      <c r="F67" s="114"/>
      <c r="G67" s="114"/>
      <c r="H67" s="149">
        <f>(H61*2)+7.2</f>
        <v>62.900000000000006</v>
      </c>
      <c r="I67" s="137" t="s">
        <v>10</v>
      </c>
    </row>
    <row r="68" spans="1:9" s="92" customFormat="1" ht="15">
      <c r="A68" s="107" t="s">
        <v>121</v>
      </c>
      <c r="B68" s="108"/>
      <c r="C68" s="108"/>
      <c r="D68" s="109"/>
      <c r="E68" s="107" t="s">
        <v>122</v>
      </c>
      <c r="F68" s="124"/>
      <c r="G68" s="124"/>
      <c r="H68" s="124">
        <f>1.85+1.85+1.85+1.85+1.2+1.2+1.7+1.7</f>
        <v>13.199999999999998</v>
      </c>
      <c r="I68" s="138" t="s">
        <v>10</v>
      </c>
    </row>
    <row r="69" spans="1:9" s="92" customFormat="1" ht="15">
      <c r="A69" s="100"/>
      <c r="B69" s="101"/>
      <c r="C69" s="101"/>
      <c r="D69" s="110"/>
      <c r="E69" s="100" t="s">
        <v>37</v>
      </c>
      <c r="F69" s="115"/>
      <c r="G69" s="115"/>
      <c r="H69" s="115">
        <f>H60</f>
        <v>4</v>
      </c>
      <c r="I69" s="139" t="s">
        <v>10</v>
      </c>
    </row>
    <row r="70" spans="1:9" s="92" customFormat="1" ht="15">
      <c r="A70" s="111"/>
      <c r="B70" s="112"/>
      <c r="C70" s="112"/>
      <c r="D70" s="113"/>
      <c r="E70" s="111" t="s">
        <v>23</v>
      </c>
      <c r="F70" s="122"/>
      <c r="G70" s="122"/>
      <c r="H70" s="180">
        <f>H68-H69</f>
        <v>9.199999999999998</v>
      </c>
      <c r="I70" s="140" t="s">
        <v>10</v>
      </c>
    </row>
    <row r="71" spans="1:9" s="92" customFormat="1" ht="15">
      <c r="A71" s="104" t="s">
        <v>123</v>
      </c>
      <c r="B71" s="105"/>
      <c r="C71" s="105"/>
      <c r="D71" s="106"/>
      <c r="E71" s="104" t="s">
        <v>124</v>
      </c>
      <c r="F71" s="114"/>
      <c r="G71" s="114"/>
      <c r="H71" s="149">
        <f>(0.9*2.1)+(0.7*2.1)</f>
        <v>3.3600000000000003</v>
      </c>
      <c r="I71" s="137" t="s">
        <v>10</v>
      </c>
    </row>
    <row r="72" spans="1:9" s="92" customFormat="1" ht="15">
      <c r="A72" s="104" t="s">
        <v>125</v>
      </c>
      <c r="B72" s="105"/>
      <c r="C72" s="105"/>
      <c r="D72" s="106"/>
      <c r="E72" s="104" t="s">
        <v>126</v>
      </c>
      <c r="F72" s="114"/>
      <c r="G72" s="114"/>
      <c r="H72" s="149">
        <f>(0.8*0.4)*2</f>
        <v>0.6400000000000001</v>
      </c>
      <c r="I72" s="137" t="s">
        <v>10</v>
      </c>
    </row>
    <row r="73" spans="1:9" s="92" customFormat="1" ht="15">
      <c r="A73" s="104" t="s">
        <v>127</v>
      </c>
      <c r="B73" s="105"/>
      <c r="C73" s="105"/>
      <c r="D73" s="106"/>
      <c r="E73" s="104"/>
      <c r="F73" s="114"/>
      <c r="G73" s="114"/>
      <c r="H73" s="114"/>
      <c r="I73" s="137"/>
    </row>
    <row r="74" spans="1:9" s="92" customFormat="1" ht="15">
      <c r="A74" s="104" t="s">
        <v>128</v>
      </c>
      <c r="B74" s="105"/>
      <c r="C74" s="105"/>
      <c r="D74" s="106"/>
      <c r="E74" s="104" t="s">
        <v>129</v>
      </c>
      <c r="F74" s="114"/>
      <c r="G74" s="114"/>
      <c r="H74" s="149">
        <f>7.2*0.06</f>
        <v>0.432</v>
      </c>
      <c r="I74" s="137" t="s">
        <v>24</v>
      </c>
    </row>
    <row r="75" spans="1:9" s="92" customFormat="1" ht="15">
      <c r="A75" s="104" t="s">
        <v>130</v>
      </c>
      <c r="B75" s="105"/>
      <c r="C75" s="105"/>
      <c r="D75" s="106"/>
      <c r="E75" s="104" t="s">
        <v>101</v>
      </c>
      <c r="F75" s="114"/>
      <c r="G75" s="114"/>
      <c r="H75" s="149">
        <v>7.2</v>
      </c>
      <c r="I75" s="137" t="s">
        <v>10</v>
      </c>
    </row>
    <row r="76" spans="1:9" s="92" customFormat="1" ht="15">
      <c r="A76" s="107" t="s">
        <v>131</v>
      </c>
      <c r="B76" s="108"/>
      <c r="C76" s="108"/>
      <c r="D76" s="109"/>
      <c r="E76" s="107"/>
      <c r="F76" s="124"/>
      <c r="G76" s="124"/>
      <c r="H76" s="124"/>
      <c r="I76" s="138"/>
    </row>
    <row r="77" spans="1:9" s="92" customFormat="1" ht="15">
      <c r="A77" s="107" t="s">
        <v>132</v>
      </c>
      <c r="B77" s="108"/>
      <c r="C77" s="108"/>
      <c r="D77" s="109"/>
      <c r="E77" s="107"/>
      <c r="F77" s="124"/>
      <c r="G77" s="124"/>
      <c r="H77" s="124"/>
      <c r="I77" s="138"/>
    </row>
    <row r="78" spans="1:9" s="92" customFormat="1" ht="15">
      <c r="A78" s="107" t="s">
        <v>133</v>
      </c>
      <c r="B78" s="108"/>
      <c r="C78" s="108"/>
      <c r="D78" s="109"/>
      <c r="E78" s="107"/>
      <c r="F78" s="124"/>
      <c r="G78" s="124"/>
      <c r="H78" s="124"/>
      <c r="I78" s="138"/>
    </row>
    <row r="79" spans="1:9" s="92" customFormat="1" ht="15">
      <c r="A79" s="104" t="s">
        <v>134</v>
      </c>
      <c r="B79" s="105"/>
      <c r="C79" s="105"/>
      <c r="D79" s="106"/>
      <c r="E79" s="104"/>
      <c r="F79" s="114"/>
      <c r="G79" s="114"/>
      <c r="H79" s="114"/>
      <c r="I79" s="137"/>
    </row>
    <row r="80" spans="1:9" s="92" customFormat="1" ht="15">
      <c r="A80" s="104" t="s">
        <v>135</v>
      </c>
      <c r="B80" s="105"/>
      <c r="C80" s="105"/>
      <c r="D80" s="106"/>
      <c r="E80" s="104" t="s">
        <v>177</v>
      </c>
      <c r="F80" s="114"/>
      <c r="G80" s="114"/>
      <c r="H80" s="149">
        <f>H67-H70</f>
        <v>53.70000000000001</v>
      </c>
      <c r="I80" s="137" t="s">
        <v>10</v>
      </c>
    </row>
    <row r="81" spans="1:9" s="92" customFormat="1" ht="15.75" thickBot="1">
      <c r="A81" s="104" t="s">
        <v>136</v>
      </c>
      <c r="B81" s="105"/>
      <c r="C81" s="105"/>
      <c r="D81" s="106"/>
      <c r="E81" s="104"/>
      <c r="F81" s="114"/>
      <c r="G81" s="114"/>
      <c r="H81" s="149">
        <f>H80</f>
        <v>53.70000000000001</v>
      </c>
      <c r="I81" s="137" t="s">
        <v>10</v>
      </c>
    </row>
    <row r="82" spans="1:9" s="96" customFormat="1" ht="15">
      <c r="A82" s="152" t="s">
        <v>139</v>
      </c>
      <c r="B82" s="153"/>
      <c r="C82" s="153"/>
      <c r="D82" s="154"/>
      <c r="E82" s="152"/>
      <c r="F82" s="156"/>
      <c r="G82" s="156"/>
      <c r="H82" s="156"/>
      <c r="I82" s="157"/>
    </row>
    <row r="83" spans="1:9" s="92" customFormat="1" ht="15">
      <c r="A83" s="107" t="s">
        <v>140</v>
      </c>
      <c r="B83" s="108"/>
      <c r="C83" s="108"/>
      <c r="D83" s="109"/>
      <c r="E83" s="107" t="s">
        <v>178</v>
      </c>
      <c r="F83" s="124"/>
      <c r="G83" s="124"/>
      <c r="H83" s="124">
        <f>63.5*0.2</f>
        <v>12.700000000000001</v>
      </c>
      <c r="I83" s="138"/>
    </row>
    <row r="84" spans="1:9" s="92" customFormat="1" ht="15">
      <c r="A84" s="100"/>
      <c r="B84" s="101"/>
      <c r="C84" s="101"/>
      <c r="D84" s="110"/>
      <c r="E84" s="100" t="s">
        <v>179</v>
      </c>
      <c r="F84" s="115"/>
      <c r="G84" s="115"/>
      <c r="H84" s="115">
        <f>11*0.8*0.6</f>
        <v>5.28</v>
      </c>
      <c r="I84" s="139"/>
    </row>
    <row r="85" spans="1:9" s="92" customFormat="1" ht="15">
      <c r="A85" s="111"/>
      <c r="B85" s="112"/>
      <c r="C85" s="112"/>
      <c r="D85" s="113"/>
      <c r="E85" s="111"/>
      <c r="F85" s="122"/>
      <c r="G85" s="122"/>
      <c r="H85" s="122">
        <f>H83+H84</f>
        <v>17.98</v>
      </c>
      <c r="I85" s="140"/>
    </row>
    <row r="86" spans="1:9" s="92" customFormat="1" ht="15">
      <c r="A86" s="107" t="s">
        <v>141</v>
      </c>
      <c r="B86" s="108"/>
      <c r="C86" s="108"/>
      <c r="D86" s="109"/>
      <c r="E86" s="163" t="s">
        <v>142</v>
      </c>
      <c r="F86" s="164"/>
      <c r="G86" s="164" t="s">
        <v>143</v>
      </c>
      <c r="H86" s="124"/>
      <c r="I86" s="138"/>
    </row>
    <row r="87" spans="1:9" s="92" customFormat="1" ht="15">
      <c r="A87" s="111"/>
      <c r="B87" s="112"/>
      <c r="C87" s="112"/>
      <c r="D87" s="113"/>
      <c r="E87" s="187">
        <v>25</v>
      </c>
      <c r="F87" s="166" t="s">
        <v>144</v>
      </c>
      <c r="G87" s="167">
        <v>1.2</v>
      </c>
      <c r="H87" s="180">
        <f>E87*G87</f>
        <v>30</v>
      </c>
      <c r="I87" s="140" t="s">
        <v>27</v>
      </c>
    </row>
    <row r="88" spans="1:9" s="92" customFormat="1" ht="15">
      <c r="A88" s="104" t="s">
        <v>145</v>
      </c>
      <c r="B88" s="105"/>
      <c r="C88" s="105"/>
      <c r="D88" s="106"/>
      <c r="E88" s="104" t="s">
        <v>146</v>
      </c>
      <c r="F88" s="114"/>
      <c r="G88" s="114"/>
      <c r="H88" s="149">
        <f>0.1*0.25*63.5</f>
        <v>1.5875000000000001</v>
      </c>
      <c r="I88" s="137" t="s">
        <v>24</v>
      </c>
    </row>
    <row r="89" spans="1:9" s="92" customFormat="1" ht="15">
      <c r="A89" s="107" t="s">
        <v>147</v>
      </c>
      <c r="B89" s="108"/>
      <c r="C89" s="108"/>
      <c r="D89" s="109"/>
      <c r="E89" s="107" t="s">
        <v>83</v>
      </c>
      <c r="F89" s="124"/>
      <c r="G89" s="124" t="s">
        <v>94</v>
      </c>
      <c r="H89" s="124"/>
      <c r="I89" s="138"/>
    </row>
    <row r="90" spans="1:9" s="92" customFormat="1" ht="15">
      <c r="A90" s="111"/>
      <c r="B90" s="112"/>
      <c r="C90" s="112"/>
      <c r="D90" s="113"/>
      <c r="E90" s="111">
        <v>63.5</v>
      </c>
      <c r="F90" s="166" t="s">
        <v>144</v>
      </c>
      <c r="G90" s="122">
        <v>1.2</v>
      </c>
      <c r="H90" s="180">
        <f>E90*G90</f>
        <v>76.2</v>
      </c>
      <c r="I90" s="140" t="s">
        <v>10</v>
      </c>
    </row>
    <row r="91" spans="1:9" s="92" customFormat="1" ht="15">
      <c r="A91" s="107" t="s">
        <v>148</v>
      </c>
      <c r="B91" s="108"/>
      <c r="C91" s="108"/>
      <c r="D91" s="109"/>
      <c r="E91" s="189" t="s">
        <v>180</v>
      </c>
      <c r="F91" s="190"/>
      <c r="G91" s="191"/>
      <c r="H91" s="191"/>
      <c r="I91" s="192"/>
    </row>
    <row r="92" spans="1:9" s="92" customFormat="1" ht="15">
      <c r="A92" s="111"/>
      <c r="B92" s="112"/>
      <c r="C92" s="112"/>
      <c r="D92" s="113"/>
      <c r="E92" s="193" t="s">
        <v>181</v>
      </c>
      <c r="F92" s="194"/>
      <c r="G92" s="188"/>
      <c r="H92" s="188">
        <f>930*0.0084</f>
        <v>7.811999999999999</v>
      </c>
      <c r="I92" s="195"/>
    </row>
    <row r="93" spans="1:9" s="92" customFormat="1" ht="15">
      <c r="A93" s="107" t="s">
        <v>149</v>
      </c>
      <c r="B93" s="108"/>
      <c r="C93" s="108"/>
      <c r="D93" s="109"/>
      <c r="E93" s="107" t="s">
        <v>182</v>
      </c>
      <c r="F93" s="168"/>
      <c r="G93" s="124"/>
      <c r="H93" s="124"/>
      <c r="I93" s="138"/>
    </row>
    <row r="94" spans="1:9" s="92" customFormat="1" ht="15">
      <c r="A94" s="111"/>
      <c r="B94" s="112"/>
      <c r="C94" s="112"/>
      <c r="D94" s="113"/>
      <c r="E94" s="165"/>
      <c r="F94" s="169"/>
      <c r="G94" s="167"/>
      <c r="H94" s="180">
        <f>H90</f>
        <v>76.2</v>
      </c>
      <c r="I94" s="140" t="s">
        <v>10</v>
      </c>
    </row>
    <row r="95" spans="1:9" s="92" customFormat="1" ht="15.75" thickBot="1">
      <c r="A95" s="117" t="s">
        <v>150</v>
      </c>
      <c r="B95" s="118"/>
      <c r="C95" s="118"/>
      <c r="D95" s="119"/>
      <c r="E95" s="117" t="s">
        <v>182</v>
      </c>
      <c r="F95" s="158"/>
      <c r="G95" s="158"/>
      <c r="H95" s="181">
        <f>H94</f>
        <v>76.2</v>
      </c>
      <c r="I95" s="159" t="s">
        <v>10</v>
      </c>
    </row>
    <row r="96" spans="1:9" s="96" customFormat="1" ht="15">
      <c r="A96" s="152" t="s">
        <v>151</v>
      </c>
      <c r="B96" s="153"/>
      <c r="C96" s="153"/>
      <c r="D96" s="154"/>
      <c r="E96" s="152"/>
      <c r="F96" s="156"/>
      <c r="G96" s="156"/>
      <c r="H96" s="156"/>
      <c r="I96" s="157"/>
    </row>
    <row r="97" spans="1:9" s="92" customFormat="1" ht="15">
      <c r="A97" s="107" t="s">
        <v>183</v>
      </c>
      <c r="B97" s="108"/>
      <c r="C97" s="108"/>
      <c r="D97" s="109"/>
      <c r="E97" s="107" t="s">
        <v>190</v>
      </c>
      <c r="F97" s="124"/>
      <c r="G97" s="124"/>
      <c r="H97" s="149">
        <f>74.5*0.1*0.6</f>
        <v>4.47</v>
      </c>
      <c r="I97" s="138" t="s">
        <v>24</v>
      </c>
    </row>
    <row r="98" spans="1:9" s="92" customFormat="1" ht="15">
      <c r="A98" s="104" t="s">
        <v>184</v>
      </c>
      <c r="B98" s="105"/>
      <c r="C98" s="105"/>
      <c r="D98" s="106"/>
      <c r="E98" s="104" t="s">
        <v>152</v>
      </c>
      <c r="F98" s="114"/>
      <c r="G98" s="114"/>
      <c r="H98" s="149">
        <f>63.5+11</f>
        <v>74.5</v>
      </c>
      <c r="I98" s="137" t="s">
        <v>27</v>
      </c>
    </row>
    <row r="99" spans="1:4" s="92" customFormat="1" ht="15">
      <c r="A99" s="104" t="s">
        <v>185</v>
      </c>
      <c r="B99" s="105"/>
      <c r="C99" s="105"/>
      <c r="D99" s="106"/>
    </row>
    <row r="100" spans="1:9" s="92" customFormat="1" ht="15">
      <c r="A100" s="104" t="s">
        <v>186</v>
      </c>
      <c r="B100" s="105"/>
      <c r="C100" s="105"/>
      <c r="D100" s="106"/>
      <c r="E100" s="104" t="s">
        <v>189</v>
      </c>
      <c r="F100" s="114"/>
      <c r="G100" s="114"/>
      <c r="H100" s="196">
        <f>28.48</f>
        <v>28.48</v>
      </c>
      <c r="I100" s="137" t="s">
        <v>24</v>
      </c>
    </row>
    <row r="101" spans="1:9" s="92" customFormat="1" ht="15">
      <c r="A101" s="100" t="s">
        <v>187</v>
      </c>
      <c r="B101" s="101"/>
      <c r="C101" s="101"/>
      <c r="D101" s="110"/>
      <c r="E101" s="107" t="s">
        <v>191</v>
      </c>
      <c r="F101" s="124"/>
      <c r="G101" s="124"/>
      <c r="H101" s="197">
        <f>11*0.6*0.8</f>
        <v>5.28</v>
      </c>
      <c r="I101" s="138"/>
    </row>
    <row r="102" spans="1:9" s="92" customFormat="1" ht="15">
      <c r="A102" s="100"/>
      <c r="B102" s="101"/>
      <c r="C102" s="101"/>
      <c r="D102" s="110"/>
      <c r="E102" s="100"/>
      <c r="F102" s="115"/>
      <c r="G102" s="115"/>
      <c r="H102" s="115"/>
      <c r="I102" s="139"/>
    </row>
    <row r="103" spans="1:9" s="92" customFormat="1" ht="15">
      <c r="A103" s="111"/>
      <c r="B103" s="112"/>
      <c r="C103" s="112"/>
      <c r="D103" s="113"/>
      <c r="E103" s="111"/>
      <c r="F103" s="122"/>
      <c r="G103" s="122"/>
      <c r="H103" s="122"/>
      <c r="I103" s="140"/>
    </row>
    <row r="104" spans="1:9" s="92" customFormat="1" ht="15">
      <c r="A104" s="107" t="s">
        <v>188</v>
      </c>
      <c r="B104" s="108"/>
      <c r="C104" s="108"/>
      <c r="D104" s="109"/>
      <c r="E104" s="107" t="s">
        <v>153</v>
      </c>
      <c r="F104" s="124"/>
      <c r="G104" s="124" t="s">
        <v>154</v>
      </c>
      <c r="H104" s="124"/>
      <c r="I104" s="138"/>
    </row>
    <row r="105" spans="1:9" s="92" customFormat="1" ht="15">
      <c r="A105" s="111"/>
      <c r="B105" s="112"/>
      <c r="C105" s="112"/>
      <c r="D105" s="113"/>
      <c r="E105" s="111">
        <f>H98</f>
        <v>74.5</v>
      </c>
      <c r="F105" s="122"/>
      <c r="G105" s="122">
        <v>0.4</v>
      </c>
      <c r="H105" s="180">
        <f>E105*G105</f>
        <v>29.8</v>
      </c>
      <c r="I105" s="140" t="s">
        <v>10</v>
      </c>
    </row>
    <row r="106" spans="1:9" s="92" customFormat="1" ht="15.75" thickBot="1">
      <c r="A106" s="170" t="s">
        <v>155</v>
      </c>
      <c r="B106" s="171"/>
      <c r="C106" s="171"/>
      <c r="D106" s="172"/>
      <c r="E106" s="117" t="s">
        <v>138</v>
      </c>
      <c r="F106" s="158"/>
      <c r="G106" s="158"/>
      <c r="H106" s="181">
        <v>1</v>
      </c>
      <c r="I106" s="159" t="s">
        <v>11</v>
      </c>
    </row>
    <row r="107" spans="1:9" s="96" customFormat="1" ht="15">
      <c r="A107" s="174" t="s">
        <v>156</v>
      </c>
      <c r="B107" s="175"/>
      <c r="C107" s="175"/>
      <c r="D107" s="176"/>
      <c r="E107" s="174"/>
      <c r="F107" s="177"/>
      <c r="G107" s="177"/>
      <c r="H107" s="177"/>
      <c r="I107" s="178"/>
    </row>
    <row r="108" spans="1:9" s="92" customFormat="1" ht="15">
      <c r="A108" s="102"/>
      <c r="B108" s="99"/>
      <c r="C108" s="99"/>
      <c r="D108" s="103"/>
      <c r="E108" s="102"/>
      <c r="F108" s="161"/>
      <c r="G108" s="161"/>
      <c r="H108" s="161"/>
      <c r="I108" s="143"/>
    </row>
    <row r="109" spans="1:9" s="92" customFormat="1" ht="15">
      <c r="A109" s="102"/>
      <c r="B109" s="99"/>
      <c r="C109" s="99"/>
      <c r="D109" s="103"/>
      <c r="E109" s="102"/>
      <c r="F109" s="161"/>
      <c r="G109" s="161"/>
      <c r="H109" s="161"/>
      <c r="I109" s="143"/>
    </row>
    <row r="110" spans="1:9" s="92" customFormat="1" ht="15">
      <c r="A110" s="102"/>
      <c r="B110" s="99"/>
      <c r="C110" s="99"/>
      <c r="D110" s="103"/>
      <c r="E110" s="102"/>
      <c r="F110" s="161"/>
      <c r="G110" s="161"/>
      <c r="H110" s="161"/>
      <c r="I110" s="143"/>
    </row>
    <row r="111" spans="1:9" s="92" customFormat="1" ht="15">
      <c r="A111" s="102"/>
      <c r="B111" s="99"/>
      <c r="C111" s="99"/>
      <c r="D111" s="103"/>
      <c r="E111" s="102"/>
      <c r="F111" s="161"/>
      <c r="G111" s="161"/>
      <c r="H111" s="161"/>
      <c r="I111" s="143"/>
    </row>
    <row r="112" spans="1:9" s="92" customFormat="1" ht="15">
      <c r="A112" s="102"/>
      <c r="B112" s="99"/>
      <c r="C112" s="99"/>
      <c r="D112" s="103"/>
      <c r="E112" s="102"/>
      <c r="F112" s="161"/>
      <c r="G112" s="161"/>
      <c r="H112" s="161"/>
      <c r="I112" s="143"/>
    </row>
    <row r="113" spans="1:9" s="92" customFormat="1" ht="15">
      <c r="A113" s="102"/>
      <c r="B113" s="99"/>
      <c r="C113" s="99"/>
      <c r="D113" s="103"/>
      <c r="E113" s="102"/>
      <c r="F113" s="161"/>
      <c r="G113" s="161"/>
      <c r="H113" s="161"/>
      <c r="I113" s="143"/>
    </row>
    <row r="114" spans="1:9" s="92" customFormat="1" ht="15.75" thickBot="1">
      <c r="A114" s="127"/>
      <c r="B114" s="128"/>
      <c r="C114" s="128"/>
      <c r="D114" s="129"/>
      <c r="E114" s="127"/>
      <c r="F114" s="173"/>
      <c r="G114" s="173"/>
      <c r="H114" s="173"/>
      <c r="I114" s="144"/>
    </row>
    <row r="115" spans="1:9" s="96" customFormat="1" ht="15">
      <c r="A115" s="174" t="s">
        <v>157</v>
      </c>
      <c r="B115" s="175"/>
      <c r="C115" s="175"/>
      <c r="D115" s="176"/>
      <c r="E115" s="174"/>
      <c r="F115" s="177"/>
      <c r="G115" s="177"/>
      <c r="H115" s="177"/>
      <c r="I115" s="178"/>
    </row>
    <row r="116" spans="1:9" s="92" customFormat="1" ht="15">
      <c r="A116" s="102"/>
      <c r="B116" s="99"/>
      <c r="C116" s="99"/>
      <c r="D116" s="103"/>
      <c r="E116" s="102"/>
      <c r="F116" s="161"/>
      <c r="G116" s="161"/>
      <c r="H116" s="161"/>
      <c r="I116" s="143"/>
    </row>
    <row r="117" spans="1:9" s="92" customFormat="1" ht="15">
      <c r="A117" s="102"/>
      <c r="B117" s="99"/>
      <c r="C117" s="99"/>
      <c r="D117" s="103"/>
      <c r="E117" s="102"/>
      <c r="F117" s="161"/>
      <c r="G117" s="161"/>
      <c r="H117" s="161"/>
      <c r="I117" s="143"/>
    </row>
    <row r="118" spans="1:9" s="92" customFormat="1" ht="15">
      <c r="A118" s="102"/>
      <c r="B118" s="99"/>
      <c r="C118" s="99"/>
      <c r="D118" s="103"/>
      <c r="E118" s="102"/>
      <c r="F118" s="161"/>
      <c r="G118" s="161"/>
      <c r="H118" s="161"/>
      <c r="I118" s="143"/>
    </row>
    <row r="119" spans="1:9" s="92" customFormat="1" ht="15">
      <c r="A119" s="102"/>
      <c r="B119" s="99"/>
      <c r="C119" s="99"/>
      <c r="D119" s="103"/>
      <c r="E119" s="102"/>
      <c r="F119" s="161"/>
      <c r="G119" s="161"/>
      <c r="H119" s="161"/>
      <c r="I119" s="143"/>
    </row>
    <row r="120" spans="1:9" s="92" customFormat="1" ht="15">
      <c r="A120" s="102"/>
      <c r="B120" s="99"/>
      <c r="C120" s="99"/>
      <c r="D120" s="103"/>
      <c r="E120" s="102"/>
      <c r="F120" s="161"/>
      <c r="G120" s="161"/>
      <c r="H120" s="161"/>
      <c r="I120" s="143"/>
    </row>
    <row r="121" spans="1:9" s="92" customFormat="1" ht="15">
      <c r="A121" s="102"/>
      <c r="B121" s="99"/>
      <c r="C121" s="99"/>
      <c r="D121" s="103"/>
      <c r="E121" s="102"/>
      <c r="F121" s="161"/>
      <c r="G121" s="161"/>
      <c r="H121" s="161"/>
      <c r="I121" s="143"/>
    </row>
    <row r="122" spans="1:9" s="92" customFormat="1" ht="15.75" thickBot="1">
      <c r="A122" s="127"/>
      <c r="B122" s="128"/>
      <c r="C122" s="128"/>
      <c r="D122" s="129"/>
      <c r="E122" s="127"/>
      <c r="F122" s="173"/>
      <c r="G122" s="173"/>
      <c r="H122" s="173"/>
      <c r="I122" s="144"/>
    </row>
    <row r="123" spans="1:9" s="92" customFormat="1" ht="15">
      <c r="A123" s="100"/>
      <c r="B123" s="101"/>
      <c r="C123" s="101"/>
      <c r="D123" s="101"/>
      <c r="E123" s="101"/>
      <c r="F123" s="115"/>
      <c r="G123" s="115"/>
      <c r="H123" s="115"/>
      <c r="I123" s="179"/>
    </row>
    <row r="124" spans="1:9" s="92" customFormat="1" ht="15">
      <c r="A124" s="100"/>
      <c r="B124" s="101"/>
      <c r="C124" s="101"/>
      <c r="D124" s="101"/>
      <c r="E124" s="101"/>
      <c r="F124" s="115"/>
      <c r="G124" s="115"/>
      <c r="H124" s="115"/>
      <c r="I124" s="179"/>
    </row>
  </sheetData>
  <sheetProtection/>
  <mergeCells count="3">
    <mergeCell ref="E17:I17"/>
    <mergeCell ref="A21:D21"/>
    <mergeCell ref="A22:D2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6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7109375" style="71" customWidth="1"/>
    <col min="2" max="2" width="5.7109375" style="51" hidden="1" customWidth="1"/>
    <col min="3" max="3" width="30.7109375" style="51" customWidth="1"/>
    <col min="4" max="4" width="12.7109375" style="72" customWidth="1"/>
    <col min="5" max="5" width="6.7109375" style="73" customWidth="1"/>
    <col min="6" max="6" width="12.7109375" style="51" customWidth="1"/>
    <col min="7" max="7" width="6.7109375" style="74" customWidth="1"/>
    <col min="8" max="8" width="12.7109375" style="51" customWidth="1"/>
    <col min="9" max="9" width="6.7109375" style="74" customWidth="1"/>
    <col min="10" max="10" width="12.7109375" style="51" customWidth="1"/>
    <col min="11" max="11" width="9.140625" style="51" customWidth="1"/>
    <col min="12" max="12" width="12.7109375" style="51" customWidth="1"/>
    <col min="13" max="16384" width="9.140625" style="51" customWidth="1"/>
  </cols>
  <sheetData>
    <row r="4" spans="1:12" ht="16.5" customHeight="1">
      <c r="A4" s="380" t="s">
        <v>634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.75" thickBot="1">
      <c r="A5" s="52"/>
      <c r="B5" s="53"/>
      <c r="C5" s="54"/>
      <c r="D5" s="55"/>
      <c r="E5" s="56"/>
      <c r="F5" s="57"/>
      <c r="G5" s="58"/>
      <c r="H5" s="57"/>
      <c r="I5" s="56"/>
      <c r="J5" s="59"/>
      <c r="K5" s="329"/>
      <c r="L5" s="329"/>
    </row>
    <row r="6" spans="1:12" ht="15.75" customHeight="1" thickBot="1">
      <c r="A6" s="387" t="s">
        <v>55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9"/>
    </row>
    <row r="7" spans="1:12" s="34" customFormat="1" ht="15" customHeight="1">
      <c r="A7" s="381" t="str">
        <f>Quantitativo!A5</f>
        <v>AMPLIAÇÃO DAS INSTALAÇÕES DO PÁTIO DO SAMAE</v>
      </c>
      <c r="B7" s="382"/>
      <c r="C7" s="382"/>
      <c r="D7" s="382"/>
      <c r="E7" s="382"/>
      <c r="F7" s="382"/>
      <c r="G7" s="382"/>
      <c r="H7" s="382"/>
      <c r="I7" s="382"/>
      <c r="J7" s="382"/>
      <c r="K7" s="76"/>
      <c r="L7" s="77"/>
    </row>
    <row r="8" spans="1:12" s="34" customFormat="1" ht="15">
      <c r="A8" s="383" t="str">
        <f>Orçamento!A5</f>
        <v>Área a construir: 141,92m²</v>
      </c>
      <c r="B8" s="384"/>
      <c r="C8" s="384"/>
      <c r="D8" s="198"/>
      <c r="E8" s="76"/>
      <c r="F8" s="76"/>
      <c r="G8" s="40"/>
      <c r="H8" s="43"/>
      <c r="I8" s="76"/>
      <c r="J8" s="76"/>
      <c r="K8" s="76"/>
      <c r="L8" s="77"/>
    </row>
    <row r="9" spans="1:12" ht="13.5" thickBot="1">
      <c r="A9" s="66"/>
      <c r="B9" s="53"/>
      <c r="C9" s="67"/>
      <c r="D9" s="60"/>
      <c r="E9" s="61"/>
      <c r="F9" s="62"/>
      <c r="G9" s="63"/>
      <c r="H9" s="64"/>
      <c r="I9" s="65"/>
      <c r="J9" s="330"/>
      <c r="K9" s="329"/>
      <c r="L9" s="328"/>
    </row>
    <row r="10" spans="1:12" s="68" customFormat="1" ht="18" customHeight="1">
      <c r="A10" s="372" t="s">
        <v>612</v>
      </c>
      <c r="B10" s="303"/>
      <c r="C10" s="374" t="s">
        <v>613</v>
      </c>
      <c r="D10" s="376" t="s">
        <v>614</v>
      </c>
      <c r="E10" s="378" t="s">
        <v>56</v>
      </c>
      <c r="F10" s="379"/>
      <c r="G10" s="378" t="s">
        <v>57</v>
      </c>
      <c r="H10" s="379"/>
      <c r="I10" s="385" t="s">
        <v>58</v>
      </c>
      <c r="J10" s="386"/>
      <c r="K10" s="390" t="s">
        <v>611</v>
      </c>
      <c r="L10" s="386"/>
    </row>
    <row r="11" spans="1:12" s="68" customFormat="1" ht="18" customHeight="1" thickBot="1">
      <c r="A11" s="373"/>
      <c r="B11" s="304"/>
      <c r="C11" s="375"/>
      <c r="D11" s="377"/>
      <c r="E11" s="315" t="s">
        <v>59</v>
      </c>
      <c r="F11" s="305" t="s">
        <v>60</v>
      </c>
      <c r="G11" s="315" t="s">
        <v>59</v>
      </c>
      <c r="H11" s="305" t="s">
        <v>60</v>
      </c>
      <c r="I11" s="316" t="s">
        <v>59</v>
      </c>
      <c r="J11" s="306" t="s">
        <v>60</v>
      </c>
      <c r="K11" s="316" t="s">
        <v>59</v>
      </c>
      <c r="L11" s="306" t="s">
        <v>60</v>
      </c>
    </row>
    <row r="12" spans="1:12" s="69" customFormat="1" ht="30" customHeight="1">
      <c r="A12" s="307">
        <v>1</v>
      </c>
      <c r="B12" s="308"/>
      <c r="C12" s="309" t="str">
        <f>Orçamento!C8</f>
        <v>Serviços Preliminares</v>
      </c>
      <c r="D12" s="310">
        <f>Orçamento!H12</f>
        <v>5247.52</v>
      </c>
      <c r="E12" s="317">
        <v>1</v>
      </c>
      <c r="F12" s="310">
        <f>D12*E12</f>
        <v>5247.52</v>
      </c>
      <c r="G12" s="317"/>
      <c r="H12" s="313">
        <f>D12*G12</f>
        <v>0</v>
      </c>
      <c r="I12" s="318"/>
      <c r="J12" s="314">
        <f>D12*I12</f>
        <v>0</v>
      </c>
      <c r="K12" s="318"/>
      <c r="L12" s="314">
        <f>D12*K12</f>
        <v>0</v>
      </c>
    </row>
    <row r="13" spans="1:12" s="69" customFormat="1" ht="30" customHeight="1">
      <c r="A13" s="311">
        <v>2</v>
      </c>
      <c r="B13" s="312"/>
      <c r="C13" s="309" t="str">
        <f>Orçamento!C14</f>
        <v>Depósito de materiais e muros</v>
      </c>
      <c r="D13" s="313">
        <f>Orçamento!H30</f>
        <v>33586.76</v>
      </c>
      <c r="E13" s="319">
        <v>0.7</v>
      </c>
      <c r="F13" s="310">
        <f>D13*E13</f>
        <v>23510.732</v>
      </c>
      <c r="G13" s="319">
        <v>0.3</v>
      </c>
      <c r="H13" s="313">
        <f>D13*G13</f>
        <v>10076.028</v>
      </c>
      <c r="I13" s="320"/>
      <c r="J13" s="314">
        <f>D13*I13</f>
        <v>0</v>
      </c>
      <c r="K13" s="320"/>
      <c r="L13" s="314">
        <f>D13*K13</f>
        <v>0</v>
      </c>
    </row>
    <row r="14" spans="1:12" s="69" customFormat="1" ht="30" customHeight="1">
      <c r="A14" s="311">
        <v>3</v>
      </c>
      <c r="B14" s="312"/>
      <c r="C14" s="309" t="str">
        <f>Orçamento!C32</f>
        <v>Lixeira</v>
      </c>
      <c r="D14" s="313">
        <f>Orçamento!H46</f>
        <v>9025.55</v>
      </c>
      <c r="E14" s="319">
        <v>0.4</v>
      </c>
      <c r="F14" s="310">
        <f>D14*E14</f>
        <v>3610.22</v>
      </c>
      <c r="G14" s="319">
        <v>0.6</v>
      </c>
      <c r="H14" s="313">
        <f>D14*G14</f>
        <v>5415.329999999999</v>
      </c>
      <c r="I14" s="320"/>
      <c r="J14" s="314">
        <f>D14*I14</f>
        <v>0</v>
      </c>
      <c r="K14" s="320"/>
      <c r="L14" s="314">
        <f>D14*K14</f>
        <v>0</v>
      </c>
    </row>
    <row r="15" spans="1:12" s="69" customFormat="1" ht="30" customHeight="1">
      <c r="A15" s="311">
        <v>4</v>
      </c>
      <c r="B15" s="312"/>
      <c r="C15" s="309" t="str">
        <f>Orçamento!C49</f>
        <v>Lavação e Garagem</v>
      </c>
      <c r="D15" s="313">
        <f>Orçamento!H101</f>
        <v>38229.6</v>
      </c>
      <c r="E15" s="319"/>
      <c r="F15" s="310">
        <f>D15*E15</f>
        <v>0</v>
      </c>
      <c r="G15" s="319">
        <v>0.2</v>
      </c>
      <c r="H15" s="313">
        <f>D15*G15</f>
        <v>7645.92</v>
      </c>
      <c r="I15" s="320">
        <v>0.5</v>
      </c>
      <c r="J15" s="314">
        <f>D15*I15</f>
        <v>19114.8</v>
      </c>
      <c r="K15" s="320">
        <v>0.3</v>
      </c>
      <c r="L15" s="314">
        <f>D15*K15</f>
        <v>11468.88</v>
      </c>
    </row>
    <row r="16" spans="1:12" s="69" customFormat="1" ht="30" customHeight="1">
      <c r="A16" s="311">
        <v>5</v>
      </c>
      <c r="B16" s="312"/>
      <c r="C16" s="309" t="str">
        <f>Orçamento!C103</f>
        <v>Guarita</v>
      </c>
      <c r="D16" s="313">
        <f>Orçamento!H180</f>
        <v>34455.30999999999</v>
      </c>
      <c r="E16" s="319"/>
      <c r="F16" s="310">
        <f>D16*E16</f>
        <v>0</v>
      </c>
      <c r="G16" s="319">
        <v>0.1</v>
      </c>
      <c r="H16" s="313">
        <f>D16*G16</f>
        <v>3445.530999999999</v>
      </c>
      <c r="I16" s="320">
        <v>0.5</v>
      </c>
      <c r="J16" s="314">
        <f>D16*I16</f>
        <v>17227.654999999995</v>
      </c>
      <c r="K16" s="320">
        <v>0.4</v>
      </c>
      <c r="L16" s="314">
        <f>D16*K16</f>
        <v>13782.123999999996</v>
      </c>
    </row>
    <row r="17" spans="1:12" s="69" customFormat="1" ht="30" customHeight="1" thickBot="1">
      <c r="A17" s="311">
        <v>6</v>
      </c>
      <c r="B17" s="312"/>
      <c r="C17" s="309" t="str">
        <f>Orçamento!C182</f>
        <v>Limpeza de obra</v>
      </c>
      <c r="D17" s="313">
        <f>Orçamento!H184</f>
        <v>427.18</v>
      </c>
      <c r="E17" s="319">
        <v>0.05</v>
      </c>
      <c r="F17" s="310">
        <f>D17*E17</f>
        <v>21.359</v>
      </c>
      <c r="G17" s="319">
        <v>0.05</v>
      </c>
      <c r="H17" s="313">
        <f>D17*G17</f>
        <v>21.359</v>
      </c>
      <c r="I17" s="320">
        <v>0.2</v>
      </c>
      <c r="J17" s="314">
        <f>D17*I17</f>
        <v>85.436</v>
      </c>
      <c r="K17" s="320">
        <v>0.7</v>
      </c>
      <c r="L17" s="314">
        <f>D17*K17</f>
        <v>299.026</v>
      </c>
    </row>
    <row r="18" spans="1:12" s="70" customFormat="1" ht="30" customHeight="1" thickBot="1">
      <c r="A18" s="369" t="s">
        <v>61</v>
      </c>
      <c r="B18" s="370"/>
      <c r="C18" s="371"/>
      <c r="D18" s="321">
        <f>SUM(D12:D17)</f>
        <v>120971.91999999998</v>
      </c>
      <c r="E18" s="322">
        <f>F18/$D18</f>
        <v>0.26774668865303625</v>
      </c>
      <c r="F18" s="323">
        <f>SUM(F12:F17)</f>
        <v>32389.831000000002</v>
      </c>
      <c r="G18" s="324">
        <f>H18/$D18</f>
        <v>0.219920193049759</v>
      </c>
      <c r="H18" s="323">
        <f>SUM(H12:H17)</f>
        <v>26604.167999999998</v>
      </c>
      <c r="I18" s="324">
        <f>J18/$D18</f>
        <v>0.30112683174740057</v>
      </c>
      <c r="J18" s="325">
        <f>SUM(J12:J17)</f>
        <v>36427.890999999996</v>
      </c>
      <c r="K18" s="324">
        <f>L18/$D18</f>
        <v>0.21120628654980428</v>
      </c>
      <c r="L18" s="325">
        <f>SUM(L12:L17)</f>
        <v>25550.029999999995</v>
      </c>
    </row>
    <row r="19" spans="1:12" s="70" customFormat="1" ht="30" customHeight="1" thickBot="1">
      <c r="A19" s="369" t="s">
        <v>62</v>
      </c>
      <c r="B19" s="370"/>
      <c r="C19" s="371"/>
      <c r="D19" s="321">
        <f>D18</f>
        <v>120971.91999999998</v>
      </c>
      <c r="E19" s="322">
        <f>F19/D19</f>
        <v>0.26774668865303625</v>
      </c>
      <c r="F19" s="326">
        <f>F18</f>
        <v>32389.831000000002</v>
      </c>
      <c r="G19" s="324">
        <f>H19/D19</f>
        <v>0.4876668817027952</v>
      </c>
      <c r="H19" s="323">
        <f>F19+H18</f>
        <v>58993.998999999996</v>
      </c>
      <c r="I19" s="327">
        <f>J19/D19</f>
        <v>0.7887937134501957</v>
      </c>
      <c r="J19" s="323">
        <f>H19+J18</f>
        <v>95421.88999999998</v>
      </c>
      <c r="K19" s="327">
        <f>L19/D19</f>
        <v>1</v>
      </c>
      <c r="L19" s="323">
        <f>J19+L18</f>
        <v>120971.91999999998</v>
      </c>
    </row>
    <row r="23" ht="12.75">
      <c r="J23" s="75"/>
    </row>
    <row r="24" spans="1:12" s="91" customFormat="1" ht="15">
      <c r="A24" s="344" t="s">
        <v>630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</row>
    <row r="25" spans="1:12" s="91" customFormat="1" ht="15">
      <c r="A25" s="345" t="s">
        <v>631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</row>
    <row r="26" spans="1:12" s="91" customFormat="1" ht="15">
      <c r="A26" s="345" t="s">
        <v>632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</row>
  </sheetData>
  <sheetProtection/>
  <mergeCells count="16">
    <mergeCell ref="A4:L4"/>
    <mergeCell ref="A7:J7"/>
    <mergeCell ref="A8:C8"/>
    <mergeCell ref="I10:J10"/>
    <mergeCell ref="A18:C18"/>
    <mergeCell ref="A6:L6"/>
    <mergeCell ref="K10:L10"/>
    <mergeCell ref="G10:H10"/>
    <mergeCell ref="A24:L24"/>
    <mergeCell ref="A25:L25"/>
    <mergeCell ref="A26:L26"/>
    <mergeCell ref="A19:C19"/>
    <mergeCell ref="A10:A11"/>
    <mergeCell ref="C10:C11"/>
    <mergeCell ref="D10:D11"/>
    <mergeCell ref="E10:F10"/>
  </mergeCells>
  <printOptions/>
  <pageMargins left="0.984251968503937" right="0.3937007874015748" top="0.7874015748031497" bottom="0.393700787401574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Mery Dalcanale</cp:lastModifiedBy>
  <cp:lastPrinted>2019-01-10T12:29:45Z</cp:lastPrinted>
  <dcterms:created xsi:type="dcterms:W3CDTF">2017-03-21T10:28:53Z</dcterms:created>
  <dcterms:modified xsi:type="dcterms:W3CDTF">2019-01-10T12:52:37Z</dcterms:modified>
  <cp:category/>
  <cp:version/>
  <cp:contentType/>
  <cp:contentStatus/>
</cp:coreProperties>
</file>