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ORÇAMENTO" sheetId="1" r:id="rId1"/>
  </sheets>
  <definedNames/>
  <calcPr fullCalcOnLoad="1"/>
</workbook>
</file>

<file path=xl/sharedStrings.xml><?xml version="1.0" encoding="utf-8"?>
<sst xmlns="http://schemas.openxmlformats.org/spreadsheetml/2006/main" count="210" uniqueCount="138">
  <si>
    <t>ITEM</t>
  </si>
  <si>
    <t>CÓDIGO</t>
  </si>
  <si>
    <t>FONTE</t>
  </si>
  <si>
    <t>DESCRIÇÃO DOS SERVIÇOS</t>
  </si>
  <si>
    <t>UN.</t>
  </si>
  <si>
    <t>QUANT.</t>
  </si>
  <si>
    <t>CUSTO UND. (R$)</t>
  </si>
  <si>
    <t>PREÇO (R$)</t>
  </si>
  <si>
    <t>VALOR (R$)</t>
  </si>
  <si>
    <t>1.1</t>
  </si>
  <si>
    <t>74209/1</t>
  </si>
  <si>
    <t>SINAPI</t>
  </si>
  <si>
    <t xml:space="preserve"> m²</t>
  </si>
  <si>
    <t>1.2</t>
  </si>
  <si>
    <t>74220/1</t>
  </si>
  <si>
    <t>EXECUÇÃO DE ESCRITÓRIO EM CANTEIRO DE OBRA EM CHAPA DE MADEIRA COMPENSADA, NÃO INCLUSO MOBILIÁRIO E EQUIPAMENTOS. AF_02/2016</t>
  </si>
  <si>
    <t>EXECUÇÃO DE ALMOXARIFADO EM CANTEIRO DE OBRA EM CHAPA DE MADEIRA COMPENSADA, INCLUSO PRATELEIRAS. AF_02/2016</t>
  </si>
  <si>
    <t>PLACA DE OBRA EM CHAPA DE ACO GALVANIZADO</t>
  </si>
  <si>
    <t>ENTRADA DE ENERGIA ELÉTRICA AÉREA MONOFÁSICA 50A COM POSTE DE CONCRETO, INCLUSIVE CABEAMENTO, CAIXA DE PROTEÇÃO PARA MEDIDOR E ATERRAMENTO.</t>
  </si>
  <si>
    <t>1.3</t>
  </si>
  <si>
    <t>un</t>
  </si>
  <si>
    <t>1.4</t>
  </si>
  <si>
    <t>SEINFRA</t>
  </si>
  <si>
    <t>1.5</t>
  </si>
  <si>
    <t>1.6</t>
  </si>
  <si>
    <t>1.7</t>
  </si>
  <si>
    <t>1.8</t>
  </si>
  <si>
    <t>m</t>
  </si>
  <si>
    <t xml:space="preserve">Subtotal </t>
  </si>
  <si>
    <t>m³</t>
  </si>
  <si>
    <t>m²</t>
  </si>
  <si>
    <t>2.2</t>
  </si>
  <si>
    <t>3.1</t>
  </si>
  <si>
    <t>3.1.1</t>
  </si>
  <si>
    <t>3.1.2</t>
  </si>
  <si>
    <t>4.1</t>
  </si>
  <si>
    <t>4.2</t>
  </si>
  <si>
    <t>Valor TOTAL com BDI</t>
  </si>
  <si>
    <t>1 - Esta planilha orçamentária refere-se  ao projeto básico. Os quantitativos são estimados com o objetivo de estabelecer um valor de referência.</t>
  </si>
  <si>
    <t>C4162</t>
  </si>
  <si>
    <t>FOSSA SÉPTICA E SUMIDOURO EM ANÉIS D=1,20M - UN</t>
  </si>
  <si>
    <t>EXECUÇÃO DE SANITÁRIO E VESTIÁRIO EM CANTEIRO DE OBRA EM MADEIRA, INCLUSO MOBILIÁRIO. AF_02/2016</t>
  </si>
  <si>
    <t xml:space="preserve">BDI = </t>
  </si>
  <si>
    <t>__________________________________________</t>
  </si>
  <si>
    <t>Eng. Vanderlei Cardoso</t>
  </si>
  <si>
    <t>CREA-SC 108762-6</t>
  </si>
  <si>
    <t>CUSTO UND. + BDI (R$)</t>
  </si>
  <si>
    <t>PLANILHA ORÇAMENTÁRIA</t>
  </si>
  <si>
    <t>REMOÇÃO DE TAPUME/ CHAPAS METÁLICAS E DE MADEIRA, DE FORMA MANUAL, COM REAPROVEITAMENTO. AF_12/2017</t>
  </si>
  <si>
    <t>2.1</t>
  </si>
  <si>
    <t>MOVIMENTO DE TERRA</t>
  </si>
  <si>
    <t>ESCAVAÇÃO</t>
  </si>
  <si>
    <t>ESCAVACAO MECANICA DE VALA EM MATERIAL DE 2A. CATEGORIA ATE 2 M DE PROFUNDIDADE COM UTILIZACAO DE ESCAVADEIRA HIDRAULICA</t>
  </si>
  <si>
    <t>ATERRO</t>
  </si>
  <si>
    <t>ATERRO MECANIZADO DE VALA COM ESCAVADEIRA HIDRÁULICA (CAPACIDADE DA CAÇAMBA: 0,8 M³ / POTÊNCIA: 111 HP), LARGURA DE 1,5 A 2,5 M, PROFUNDIDADE ATÉ 1,5 M, COM SOLO ARGILO-ARENOSO. AF_05/2016</t>
  </si>
  <si>
    <t>REDE DE DISTRIBUIÇÃO</t>
  </si>
  <si>
    <t>TAPUME DE CHAPA DE MADEIRA COMPENSADA, E= 6MM, COM PINTURA (20X20X2)</t>
  </si>
  <si>
    <t>OBRA - AMPLIAÇÃO ADUTORA</t>
  </si>
  <si>
    <t>LOCAL - RUA BLUMENAU - TIMBÓ – SC</t>
  </si>
  <si>
    <t>COMPRIMENTO: 1.694,00m</t>
  </si>
  <si>
    <t>Excelência Soluções em Engenharia</t>
  </si>
  <si>
    <t>EXECUÇÃO DE RESERVATÓRIO ELEVADO DE ÁGUA (1000 LITROS) EM CANTEIRO DE OBRA, APOIADO EM ESTRUTURA DE MADEIRA. AF_02/2016</t>
  </si>
  <si>
    <t>1.9</t>
  </si>
  <si>
    <t>SERVIÇOS PRELIMINARES - CANTEIRO DE OBRA</t>
  </si>
  <si>
    <t>CASAN</t>
  </si>
  <si>
    <t>LOCAÇÃO E NIVELAMENTO DE REDES DE ÁGUA E ADUTORAS</t>
  </si>
  <si>
    <t>TRÂNSITO E SEGURANÇA</t>
  </si>
  <si>
    <t>TAPUME MÓVEL DE PROTEÇÃO EM CHAPAS COMPENSADAS</t>
  </si>
  <si>
    <t>SINALIZAÇÃO DE TRÂNSITO NOTURNA</t>
  </si>
  <si>
    <t>FITA PLÁSTICA</t>
  </si>
  <si>
    <t>CERCA COM TELA TAPUME</t>
  </si>
  <si>
    <t xml:space="preserve">ASSENTAMENTO DE TUBO DE PVC DEFOFO OU PRFV OU RPVC PARA REDE DE ÁGUA, DN 250 MM, JUNTA ELÁSTICA INTEGRADA, INSTALADO EM LOCAL COM NÍVEL ALTO DE INTERFERÊNCIAS (NÃO INCLUI FORNECIMENTO). </t>
  </si>
  <si>
    <t>INSTALAÇÃO DE VÁLVULAS OU REGISTROS COM JUNTA ELÁSTICA - DN 250</t>
  </si>
  <si>
    <t>73885/6</t>
  </si>
  <si>
    <t>und</t>
  </si>
  <si>
    <t xml:space="preserve">TUBO PVC DEFOFO, JEI, 1 MPA, DN 250 MM, PARA REDE DE AGUA (NBR 7665)       </t>
  </si>
  <si>
    <t xml:space="preserve">ANEL BORRACHA, PARA TUBO PVC DEFOFO, DN 250 MM (NBR 7665)            </t>
  </si>
  <si>
    <t>SINAPI/I</t>
  </si>
  <si>
    <t>MERCADO</t>
  </si>
  <si>
    <t>HIDAUCONEX</t>
  </si>
  <si>
    <t>REGISTRO GAVETA FERRO FUNDIDO C/ BOLSA JGS PARA TUBOS DE FERRO FUNDIDO OU PVC DEFOFO CUNHA DE BORRACHA CABEÇOTE DN250mm.</t>
  </si>
  <si>
    <t>ESTRUTURAS CIVIS</t>
  </si>
  <si>
    <t>CAIXAS DE CONCRETO DE CONCRETO</t>
  </si>
  <si>
    <t>BLOCO DE TRAVAMENTO DE CONCRETO</t>
  </si>
  <si>
    <t>SUPORTE METÁLICO PONTE</t>
  </si>
  <si>
    <t>FABRICAÇÃO DE FÔRMA PARA LAJES, EM MADEIRA SERRADA, E=25 MM. AF_12/2015</t>
  </si>
  <si>
    <t>ARMACAO EM TELA DE ACO SOLDADA NERVURADA Q-92, ACO CA-60, 4,2MM, MALHA 15X15CM</t>
  </si>
  <si>
    <t>kg</t>
  </si>
  <si>
    <t>GRAUTE FGK=25 MPA; TRAÇO 1:0,02:1,2:1,5 (CIMENTO/ CAL/ AREIA GROSSA/ BRITA 0) - PREPARO MECÂNICO COM BETONEIRA 400 L. AF_02/2015</t>
  </si>
  <si>
    <t>TAMPÃO DE FERRO FUNDIDO ARTICULADO</t>
  </si>
  <si>
    <t>CANTONEIRA METÁLICA 100mm,172</t>
  </si>
  <si>
    <t>KG</t>
  </si>
  <si>
    <t xml:space="preserve">CHUMBADOR DE ACO, DIAMETRO 1/2", COMPRIMENTO 75 MM         </t>
  </si>
  <si>
    <t>DEMOLIÇÃO DE VIGAS EM CONCRETO ARMADO, DE FORMA MANUAL, SEM REAPROVEITAMENTO. AF_12/2017</t>
  </si>
  <si>
    <t>PAVIMENTO / CALÇADAS</t>
  </si>
  <si>
    <t>DEMOLIÇÃO DE PAVIMENTAÇÃO ASFÁLTICA COM UTILIZAÇÃO DE MARTELO PERFURADOR, ESPESSURA ATÉ 15 CM, EXCLUSIVE CARGA E TRANSPORTE</t>
  </si>
  <si>
    <t>EXECUÇÃO DE PASSEIO EM PISO INTERTRAVADO, COM BLOCO RETANGULAR COR NATURAL DE 20 X 10 CM, ESPESSURA 6 CM. AF_12/2015</t>
  </si>
  <si>
    <t>RECONSTRUÇÃO DE PAVIMENTO COM TRATAMENTO SUPERFICIAL TRIPLO, COM EMULSÃO ASFÁLTICA RR-2C, COM CAPA SELANTE. AF_01/2018</t>
  </si>
  <si>
    <t>GUIA (MEIO-FIO) CONCRETO, MOLDADA  IN LOCO  EM TRECHO CURVO COM EXTRUSORA, 15 CM BASE X 30 CM ALTURA. AF_06/2016</t>
  </si>
  <si>
    <t>EXECUÇÃO DE SARJETA DE CONCRETO USINADO, MOLDADA  IN LOCO  EM TRECHO CURVO, 30 CM BASE X 15 CM ALTURA. AF_06/2016</t>
  </si>
  <si>
    <t xml:space="preserve">PISO PODOTATIL DE CONCRETO - DIRECIONAL E ALERTA, *40 X 40 X 2,5* CM                       </t>
  </si>
  <si>
    <t>TRANSPORTE COM CAMINHÃO BASCULANTE DE 6 M3, EM VIA URBANA PAVIMENTADA, DMT ATÉ 30 KM (UNIDADE: M3XKM). AF_01/2018</t>
  </si>
  <si>
    <t>m³/KM</t>
  </si>
  <si>
    <t>TRANSPORTE COM CAMINHÃO BASCULANTE 10 M3 DE MASSA ASFALTICA PARA PAVIMENTAÇÃO URBANA</t>
  </si>
  <si>
    <t>5.1</t>
  </si>
  <si>
    <t>2.3</t>
  </si>
  <si>
    <t>2.4</t>
  </si>
  <si>
    <t>3.1.3</t>
  </si>
  <si>
    <t>3.2</t>
  </si>
  <si>
    <t>3.2.1</t>
  </si>
  <si>
    <t>3.2.2</t>
  </si>
  <si>
    <t>4.1.1</t>
  </si>
  <si>
    <t>4.1.2</t>
  </si>
  <si>
    <t>4.1.3</t>
  </si>
  <si>
    <t>4.1.4</t>
  </si>
  <si>
    <t>4.2.1</t>
  </si>
  <si>
    <t>4.3</t>
  </si>
  <si>
    <t>4.3.1</t>
  </si>
  <si>
    <t>4.3.2</t>
  </si>
  <si>
    <t>4.3.3</t>
  </si>
  <si>
    <t>5.2</t>
  </si>
  <si>
    <t>5.3</t>
  </si>
  <si>
    <t>5.4</t>
  </si>
  <si>
    <t>5.5</t>
  </si>
  <si>
    <t>6.1</t>
  </si>
  <si>
    <t>6.2</t>
  </si>
  <si>
    <t>6.3</t>
  </si>
  <si>
    <t>6.4</t>
  </si>
  <si>
    <t>6.5</t>
  </si>
  <si>
    <t>6.6</t>
  </si>
  <si>
    <t>6.7</t>
  </si>
  <si>
    <t>6.8</t>
  </si>
  <si>
    <t>SAMAE DE TIMBÓ/SC</t>
  </si>
  <si>
    <t>92396/I</t>
  </si>
  <si>
    <t>RECOLOCAÇÃO DE PASSEIO EM PISO INTERTRAVADO, COM BLOCO RETANGULAR COR NATURAL DE 20 X 10 CM, ESPESSURA 6 CM. AF_12/2015</t>
  </si>
  <si>
    <t>6.9</t>
  </si>
  <si>
    <t>SINAPI_ref_Insumos_Composicoes_SC_062019_NaoDesonerado</t>
  </si>
  <si>
    <t>Ref.:</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</si>
</sst>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quot;* #,##0.00_-;\-&quot;R$&quot;* #,##0.00_-;_-&quot;R$&quot;* &quot;-&quot;??_-;_-@_-"/>
    <numFmt numFmtId="165" formatCode="_(* #,##0.00_);_(* \(#,##0.00\);_(* &quot;-&quot;??_);_(@_)"/>
    <numFmt numFmtId="166" formatCode="#,##0.00&quot; &quot;;&quot; (&quot;#,##0.00&quot;)&quot;;&quot; -&quot;#&quot; &quot;;@&quot; &quot;"/>
    <numFmt numFmtId="167" formatCode="0.0%"/>
  </numFmts>
  <fonts count="50">
    <font>
      <sz val="11"/>
      <color theme="1"/>
      <name val="Calibri"/>
      <family val="2"/>
    </font>
    <font>
      <sz val="11"/>
      <color indexed="8"/>
      <name val="Calibri"/>
      <family val="2"/>
    </font>
    <font>
      <sz val="10"/>
      <name val="Arial"/>
      <family val="2"/>
    </font>
    <font>
      <b/>
      <sz val="16"/>
      <name val="Arial"/>
      <family val="2"/>
    </font>
    <font>
      <b/>
      <sz val="10"/>
      <name val="Arial"/>
      <family val="2"/>
    </font>
    <font>
      <sz val="11"/>
      <color indexed="8"/>
      <name val="Arial"/>
      <family val="2"/>
    </font>
    <font>
      <sz val="10"/>
      <color indexed="8"/>
      <name val="Arial1"/>
      <family val="0"/>
    </font>
    <font>
      <sz val="10"/>
      <name val="Arial1"/>
      <family val="0"/>
    </font>
    <font>
      <b/>
      <sz val="10"/>
      <color indexed="9"/>
      <name val="Arial"/>
      <family val="2"/>
    </font>
    <font>
      <sz val="8"/>
      <name val="Arial"/>
      <family val="2"/>
    </font>
    <font>
      <sz val="8.5"/>
      <color indexed="8"/>
      <name val="Verdana"/>
      <family val="2"/>
    </font>
    <font>
      <sz val="8"/>
      <color indexed="23"/>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0"/>
      <color rgb="FF000000"/>
      <name val="Arial1"/>
      <family val="0"/>
    </font>
    <font>
      <sz val="11"/>
      <color rgb="FF000000"/>
      <name val="Calibri"/>
      <family val="2"/>
    </font>
    <font>
      <sz val="11"/>
      <color rgb="FF9C0006"/>
      <name val="Calibri"/>
      <family val="2"/>
    </font>
    <font>
      <sz val="11"/>
      <color rgb="FF9C6500"/>
      <name val="Calibri"/>
      <family val="2"/>
    </font>
    <font>
      <sz val="11"/>
      <color rgb="FF000000"/>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theme="0"/>
      <name val="Arial"/>
      <family val="2"/>
    </font>
    <font>
      <sz val="8.5"/>
      <color theme="1"/>
      <name val="Verdana"/>
      <family val="2"/>
    </font>
    <font>
      <sz val="8"/>
      <color theme="0" tint="-0.499969989061355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top style="thin"/>
      <bottom style="medium"/>
    </border>
    <border>
      <left/>
      <right/>
      <top style="thin"/>
      <bottom style="medium"/>
    </border>
    <border>
      <left style="medium"/>
      <right style="thin"/>
      <top style="medium"/>
      <bottom style="medium"/>
    </border>
    <border>
      <left style="medium"/>
      <right style="medium"/>
      <top style="medium"/>
      <bottom style="medium"/>
    </border>
    <border>
      <left/>
      <right style="thin"/>
      <top style="medium"/>
      <bottom style="medium"/>
    </border>
    <border>
      <left/>
      <right/>
      <top style="medium"/>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medium"/>
      <bottom/>
    </border>
    <border>
      <left style="thin"/>
      <right style="thin"/>
      <top/>
      <bottom style="medium"/>
    </border>
    <border>
      <left/>
      <right style="thin"/>
      <top/>
      <bottom/>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3" fillId="29" borderId="1" applyNumberFormat="0" applyAlignment="0" applyProtection="0"/>
    <xf numFmtId="166" fontId="34" fillId="0" borderId="0" applyBorder="0" applyProtection="0">
      <alignment/>
    </xf>
    <xf numFmtId="0" fontId="35" fillId="0" borderId="0" applyNumberFormat="0" applyBorder="0" applyProtection="0">
      <alignment/>
    </xf>
    <xf numFmtId="0" fontId="1" fillId="0" borderId="0">
      <alignment/>
      <protection/>
    </xf>
    <xf numFmtId="0" fontId="36" fillId="30" borderId="0" applyNumberFormat="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8"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39" fillId="21" borderId="5" applyNumberFormat="0" applyAlignment="0" applyProtection="0"/>
    <xf numFmtId="41"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43" fontId="0" fillId="0" borderId="0" applyFont="0" applyFill="0" applyBorder="0" applyAlignment="0" applyProtection="0"/>
    <xf numFmtId="165" fontId="5"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2" fillId="0" borderId="0" applyFont="0" applyFill="0" applyBorder="0" applyAlignment="0" applyProtection="0"/>
  </cellStyleXfs>
  <cellXfs count="131">
    <xf numFmtId="0" fontId="0" fillId="0" borderId="0" xfId="0" applyFont="1" applyAlignment="1">
      <alignment/>
    </xf>
    <xf numFmtId="0" fontId="4" fillId="33" borderId="0" xfId="66" applyFont="1" applyFill="1" applyAlignment="1">
      <alignment horizontal="center" vertical="center" wrapText="1"/>
      <protection/>
    </xf>
    <xf numFmtId="165" fontId="4" fillId="33" borderId="0" xfId="85" applyFont="1" applyFill="1" applyAlignment="1">
      <alignment horizontal="center" vertical="center" wrapText="1"/>
    </xf>
    <xf numFmtId="0" fontId="4" fillId="33" borderId="0" xfId="66" applyFont="1" applyFill="1" applyAlignment="1">
      <alignment horizontal="center"/>
      <protection/>
    </xf>
    <xf numFmtId="0" fontId="2" fillId="33" borderId="0" xfId="66" applyFill="1" applyAlignment="1">
      <alignment horizontal="left" vertical="center" wrapText="1"/>
      <protection/>
    </xf>
    <xf numFmtId="0" fontId="2" fillId="33" borderId="0" xfId="66" applyFill="1" applyAlignment="1">
      <alignment horizontal="center" vertical="center" wrapText="1"/>
      <protection/>
    </xf>
    <xf numFmtId="165" fontId="2" fillId="33" borderId="0" xfId="85" applyFont="1" applyFill="1" applyAlignment="1">
      <alignment horizontal="center" vertical="center" wrapText="1"/>
    </xf>
    <xf numFmtId="165" fontId="2" fillId="33" borderId="0" xfId="85" applyFont="1" applyFill="1" applyAlignment="1">
      <alignment vertical="center" wrapText="1"/>
    </xf>
    <xf numFmtId="0" fontId="2" fillId="33" borderId="0" xfId="66" applyFill="1" applyAlignment="1">
      <alignment vertical="center" wrapText="1"/>
      <protection/>
    </xf>
    <xf numFmtId="0" fontId="4" fillId="33" borderId="0" xfId="66" applyFont="1" applyFill="1" applyAlignment="1">
      <alignment vertical="center"/>
      <protection/>
    </xf>
    <xf numFmtId="0" fontId="4" fillId="33" borderId="0" xfId="66" applyFont="1" applyFill="1" applyAlignment="1">
      <alignment horizontal="center" vertical="center"/>
      <protection/>
    </xf>
    <xf numFmtId="0" fontId="4" fillId="33" borderId="0" xfId="66" applyFont="1" applyFill="1" applyAlignment="1">
      <alignment horizontal="left" vertical="center"/>
      <protection/>
    </xf>
    <xf numFmtId="165" fontId="4" fillId="33" borderId="0" xfId="85" applyFont="1" applyFill="1" applyAlignment="1">
      <alignment horizontal="center" vertical="center"/>
    </xf>
    <xf numFmtId="165" fontId="4" fillId="33" borderId="0" xfId="85" applyFont="1" applyFill="1" applyAlignment="1">
      <alignment vertical="center"/>
    </xf>
    <xf numFmtId="49" fontId="4" fillId="34" borderId="10" xfId="66" applyNumberFormat="1" applyFont="1" applyFill="1" applyBorder="1" applyAlignment="1">
      <alignment horizontal="center" vertical="center" wrapText="1"/>
      <protection/>
    </xf>
    <xf numFmtId="49" fontId="4" fillId="34" borderId="11" xfId="66" applyNumberFormat="1" applyFont="1" applyFill="1" applyBorder="1" applyAlignment="1">
      <alignment horizontal="center" vertical="center" wrapText="1"/>
      <protection/>
    </xf>
    <xf numFmtId="49" fontId="4" fillId="34" borderId="11" xfId="66" applyNumberFormat="1" applyFont="1" applyFill="1" applyBorder="1" applyAlignment="1">
      <alignment horizontal="center" vertical="center"/>
      <protection/>
    </xf>
    <xf numFmtId="165" fontId="4" fillId="34" borderId="11" xfId="88" applyFont="1" applyFill="1" applyBorder="1" applyAlignment="1">
      <alignment horizontal="center" vertical="center"/>
    </xf>
    <xf numFmtId="165" fontId="4" fillId="34" borderId="11" xfId="86" applyFont="1" applyFill="1" applyBorder="1" applyAlignment="1">
      <alignment horizontal="center" vertical="center" wrapText="1"/>
    </xf>
    <xf numFmtId="4" fontId="4" fillId="34" borderId="12" xfId="66" applyNumberFormat="1" applyFont="1" applyFill="1" applyBorder="1" applyAlignment="1">
      <alignment horizontal="center" vertical="center" wrapText="1"/>
      <protection/>
    </xf>
    <xf numFmtId="0" fontId="2" fillId="0" borderId="0" xfId="66" applyAlignment="1">
      <alignment horizontal="center" vertical="center"/>
      <protection/>
    </xf>
    <xf numFmtId="0" fontId="2" fillId="0" borderId="0" xfId="66" applyAlignment="1">
      <alignment horizontal="left" vertical="center"/>
      <protection/>
    </xf>
    <xf numFmtId="165" fontId="2" fillId="0" borderId="0" xfId="85" applyFont="1" applyAlignment="1">
      <alignment horizontal="center" vertical="center"/>
    </xf>
    <xf numFmtId="165" fontId="2" fillId="0" borderId="0" xfId="85" applyFont="1" applyAlignment="1">
      <alignment vertical="center"/>
    </xf>
    <xf numFmtId="0" fontId="2" fillId="0" borderId="0" xfId="66" applyAlignment="1">
      <alignment vertical="center"/>
      <protection/>
    </xf>
    <xf numFmtId="0" fontId="2" fillId="0" borderId="13" xfId="66" applyBorder="1" applyAlignment="1">
      <alignment horizontal="center" vertical="center"/>
      <protection/>
    </xf>
    <xf numFmtId="1" fontId="2" fillId="0" borderId="14" xfId="67" applyNumberFormat="1" applyBorder="1" applyAlignment="1">
      <alignment horizontal="center" vertical="center" wrapText="1"/>
      <protection/>
    </xf>
    <xf numFmtId="165" fontId="2" fillId="0" borderId="13" xfId="85" applyFont="1" applyBorder="1" applyAlignment="1">
      <alignment horizontal="right" vertical="center"/>
    </xf>
    <xf numFmtId="165" fontId="2" fillId="0" borderId="13" xfId="85" applyFont="1" applyBorder="1" applyAlignment="1">
      <alignment vertical="center"/>
    </xf>
    <xf numFmtId="0" fontId="0" fillId="33" borderId="0" xfId="0" applyFill="1" applyAlignment="1">
      <alignment/>
    </xf>
    <xf numFmtId="0" fontId="2" fillId="33" borderId="0" xfId="66" applyFill="1" applyAlignment="1">
      <alignment horizontal="center" vertical="center"/>
      <protection/>
    </xf>
    <xf numFmtId="0" fontId="2" fillId="33" borderId="0" xfId="66" applyFill="1" applyAlignment="1">
      <alignment horizontal="left" vertical="center"/>
      <protection/>
    </xf>
    <xf numFmtId="165" fontId="2" fillId="33" borderId="0" xfId="85" applyFont="1" applyFill="1" applyAlignment="1">
      <alignment horizontal="center" vertical="center"/>
    </xf>
    <xf numFmtId="165" fontId="2" fillId="33" borderId="0" xfId="85" applyFont="1" applyFill="1" applyAlignment="1">
      <alignment vertical="center"/>
    </xf>
    <xf numFmtId="0" fontId="2" fillId="33" borderId="0" xfId="66" applyFill="1" applyAlignment="1">
      <alignment vertical="center"/>
      <protection/>
    </xf>
    <xf numFmtId="165" fontId="2" fillId="33" borderId="13" xfId="85" applyFont="1" applyFill="1" applyBorder="1" applyAlignment="1">
      <alignment vertical="center"/>
    </xf>
    <xf numFmtId="0" fontId="2" fillId="33" borderId="13" xfId="66" applyFill="1" applyBorder="1" applyAlignment="1">
      <alignment horizontal="center" vertical="center"/>
      <protection/>
    </xf>
    <xf numFmtId="1" fontId="2" fillId="33" borderId="14" xfId="67" applyNumberFormat="1" applyFill="1" applyBorder="1" applyAlignment="1">
      <alignment horizontal="center" vertical="center" wrapText="1"/>
      <protection/>
    </xf>
    <xf numFmtId="166" fontId="7" fillId="33" borderId="13" xfId="44" applyFont="1" applyFill="1" applyBorder="1" applyAlignment="1">
      <alignment horizontal="center" vertical="center" wrapText="1"/>
    </xf>
    <xf numFmtId="165" fontId="2" fillId="33" borderId="13" xfId="85" applyFont="1" applyFill="1" applyBorder="1" applyAlignment="1">
      <alignment horizontal="right" vertical="center"/>
    </xf>
    <xf numFmtId="1" fontId="2" fillId="33" borderId="13" xfId="67" applyNumberFormat="1" applyFill="1" applyBorder="1" applyAlignment="1">
      <alignment horizontal="center" vertical="center" wrapText="1"/>
      <protection/>
    </xf>
    <xf numFmtId="0" fontId="2" fillId="0" borderId="13" xfId="57" applyBorder="1" applyAlignment="1">
      <alignment horizontal="center" vertical="center"/>
      <protection/>
    </xf>
    <xf numFmtId="0" fontId="2" fillId="0" borderId="14" xfId="57" applyBorder="1" applyAlignment="1">
      <alignment horizontal="left" vertical="center" wrapText="1"/>
      <protection/>
    </xf>
    <xf numFmtId="0" fontId="7" fillId="0" borderId="13" xfId="45" applyFont="1" applyBorder="1" applyAlignment="1">
      <alignment horizontal="center" vertical="center" wrapText="1"/>
    </xf>
    <xf numFmtId="0" fontId="7" fillId="0" borderId="13" xfId="45" applyFont="1" applyBorder="1" applyAlignment="1">
      <alignment horizontal="justify" vertical="center" wrapText="1"/>
    </xf>
    <xf numFmtId="0" fontId="2" fillId="0" borderId="13" xfId="59" applyBorder="1" applyAlignment="1">
      <alignment horizontal="center" vertical="center"/>
      <protection/>
    </xf>
    <xf numFmtId="0" fontId="7" fillId="0" borderId="13" xfId="46" applyFont="1" applyBorder="1" applyAlignment="1">
      <alignment horizontal="justify" vertical="center" wrapText="1"/>
      <protection/>
    </xf>
    <xf numFmtId="0" fontId="2" fillId="0" borderId="13" xfId="60" applyBorder="1" applyAlignment="1">
      <alignment horizontal="left" vertical="center" wrapText="1"/>
      <protection/>
    </xf>
    <xf numFmtId="0" fontId="2" fillId="0" borderId="13" xfId="61" applyBorder="1" applyAlignment="1">
      <alignment horizontal="left" vertical="center" wrapText="1"/>
      <protection/>
    </xf>
    <xf numFmtId="0" fontId="2" fillId="0" borderId="13" xfId="66" applyBorder="1" applyAlignment="1">
      <alignment horizontal="center" vertical="center" wrapText="1"/>
      <protection/>
    </xf>
    <xf numFmtId="0" fontId="2" fillId="0" borderId="13" xfId="66" applyBorder="1" applyAlignment="1">
      <alignment horizontal="left" vertical="center" wrapText="1"/>
      <protection/>
    </xf>
    <xf numFmtId="0" fontId="2" fillId="0" borderId="13" xfId="70" applyBorder="1" applyAlignment="1">
      <alignment horizontal="center" vertical="center"/>
      <protection/>
    </xf>
    <xf numFmtId="0" fontId="2" fillId="0" borderId="13" xfId="67" applyBorder="1" applyAlignment="1">
      <alignment horizontal="center" vertical="center" wrapText="1"/>
      <protection/>
    </xf>
    <xf numFmtId="0" fontId="4" fillId="0" borderId="13" xfId="66" applyFont="1" applyBorder="1" applyAlignment="1">
      <alignment horizontal="left" vertical="center" wrapText="1"/>
      <protection/>
    </xf>
    <xf numFmtId="0" fontId="2" fillId="33" borderId="13" xfId="66" applyFill="1" applyBorder="1" applyAlignment="1">
      <alignment horizontal="left" vertical="center" wrapText="1"/>
      <protection/>
    </xf>
    <xf numFmtId="0" fontId="4" fillId="0" borderId="0" xfId="66" applyFont="1" applyAlignment="1">
      <alignment vertical="center" wrapText="1"/>
      <protection/>
    </xf>
    <xf numFmtId="165" fontId="2" fillId="0" borderId="0" xfId="66" applyNumberFormat="1" applyAlignment="1">
      <alignment vertical="center"/>
      <protection/>
    </xf>
    <xf numFmtId="0" fontId="2" fillId="0" borderId="13" xfId="65" applyBorder="1" applyAlignment="1">
      <alignment horizontal="center" vertical="center" wrapText="1"/>
      <protection/>
    </xf>
    <xf numFmtId="0" fontId="2" fillId="0" borderId="13" xfId="65" applyBorder="1" applyAlignment="1">
      <alignment horizontal="left" vertical="center" wrapText="1"/>
      <protection/>
    </xf>
    <xf numFmtId="0" fontId="2" fillId="0" borderId="13" xfId="56" applyBorder="1" applyAlignment="1">
      <alignment horizontal="center" vertical="center" wrapText="1"/>
      <protection/>
    </xf>
    <xf numFmtId="0" fontId="2" fillId="0" borderId="13" xfId="56" applyBorder="1" applyAlignment="1">
      <alignment horizontal="left" vertical="center" wrapText="1"/>
      <protection/>
    </xf>
    <xf numFmtId="49" fontId="4" fillId="35" borderId="15" xfId="66" applyNumberFormat="1" applyFont="1" applyFill="1" applyBorder="1" applyAlignment="1">
      <alignment vertical="center"/>
      <protection/>
    </xf>
    <xf numFmtId="49" fontId="4" fillId="35" borderId="16" xfId="66" applyNumberFormat="1" applyFont="1" applyFill="1" applyBorder="1" applyAlignment="1">
      <alignment vertical="center"/>
      <protection/>
    </xf>
    <xf numFmtId="0" fontId="2" fillId="0" borderId="0" xfId="66" applyAlignment="1">
      <alignment horizontal="center"/>
      <protection/>
    </xf>
    <xf numFmtId="0" fontId="4" fillId="0" borderId="0" xfId="66" applyFont="1" applyAlignment="1">
      <alignment vertical="center"/>
      <protection/>
    </xf>
    <xf numFmtId="4" fontId="2" fillId="0" borderId="0" xfId="66" applyNumberFormat="1" applyAlignment="1">
      <alignment vertical="center"/>
      <protection/>
    </xf>
    <xf numFmtId="0" fontId="4" fillId="34" borderId="17" xfId="66" applyFont="1" applyFill="1" applyBorder="1" applyAlignment="1">
      <alignment horizontal="center" vertical="center"/>
      <protection/>
    </xf>
    <xf numFmtId="0" fontId="4" fillId="34" borderId="18" xfId="66" applyFont="1" applyFill="1" applyBorder="1" applyAlignment="1">
      <alignment horizontal="center" vertical="center"/>
      <protection/>
    </xf>
    <xf numFmtId="0" fontId="4" fillId="34" borderId="18" xfId="66" applyFont="1" applyFill="1" applyBorder="1" applyAlignment="1">
      <alignment vertical="center"/>
      <protection/>
    </xf>
    <xf numFmtId="165" fontId="2" fillId="34" borderId="18" xfId="85" applyFont="1" applyFill="1" applyBorder="1" applyAlignment="1">
      <alignment vertical="center"/>
    </xf>
    <xf numFmtId="165" fontId="4" fillId="34" borderId="18" xfId="85" applyFont="1" applyFill="1" applyBorder="1" applyAlignment="1">
      <alignment vertical="center"/>
    </xf>
    <xf numFmtId="165" fontId="4" fillId="34" borderId="19" xfId="85" applyFont="1" applyFill="1" applyBorder="1" applyAlignment="1">
      <alignment vertical="center"/>
    </xf>
    <xf numFmtId="165" fontId="2" fillId="33" borderId="20" xfId="85" applyFont="1" applyFill="1" applyBorder="1" applyAlignment="1">
      <alignment vertical="center"/>
    </xf>
    <xf numFmtId="0" fontId="2" fillId="33" borderId="21" xfId="66" applyFill="1" applyBorder="1" applyAlignment="1">
      <alignment horizontal="center" vertical="center"/>
      <protection/>
    </xf>
    <xf numFmtId="0" fontId="4" fillId="0" borderId="22" xfId="66" applyFont="1" applyBorder="1" applyAlignment="1">
      <alignment vertical="center" wrapText="1"/>
      <protection/>
    </xf>
    <xf numFmtId="0" fontId="4" fillId="0" borderId="23" xfId="66" applyFont="1" applyBorder="1" applyAlignment="1">
      <alignment vertical="center" wrapText="1"/>
      <protection/>
    </xf>
    <xf numFmtId="0" fontId="4" fillId="34" borderId="24" xfId="66" applyFont="1" applyFill="1" applyBorder="1" applyAlignment="1">
      <alignment horizontal="right" vertical="center" wrapText="1"/>
      <protection/>
    </xf>
    <xf numFmtId="0" fontId="4" fillId="35" borderId="17" xfId="66" applyFont="1" applyFill="1" applyBorder="1" applyAlignment="1">
      <alignment horizontal="center" vertical="center"/>
      <protection/>
    </xf>
    <xf numFmtId="0" fontId="4" fillId="35" borderId="18" xfId="66" applyFont="1" applyFill="1" applyBorder="1" applyAlignment="1">
      <alignment horizontal="center" vertical="center"/>
      <protection/>
    </xf>
    <xf numFmtId="0" fontId="4" fillId="35" borderId="18" xfId="66" applyFont="1" applyFill="1" applyBorder="1" applyAlignment="1">
      <alignment vertical="center"/>
      <protection/>
    </xf>
    <xf numFmtId="165" fontId="2" fillId="35" borderId="18" xfId="85" applyFont="1" applyFill="1" applyBorder="1" applyAlignment="1">
      <alignment vertical="center"/>
    </xf>
    <xf numFmtId="165" fontId="4" fillId="35" borderId="18" xfId="85" applyFont="1" applyFill="1" applyBorder="1" applyAlignment="1">
      <alignment vertical="center"/>
    </xf>
    <xf numFmtId="165" fontId="4" fillId="35" borderId="19" xfId="85" applyFont="1" applyFill="1" applyBorder="1" applyAlignment="1">
      <alignment vertical="center"/>
    </xf>
    <xf numFmtId="0" fontId="4" fillId="0" borderId="21" xfId="66" applyFont="1" applyBorder="1" applyAlignment="1">
      <alignment horizontal="center" vertical="center" wrapText="1"/>
      <protection/>
    </xf>
    <xf numFmtId="0" fontId="2" fillId="0" borderId="21" xfId="66" applyBorder="1" applyAlignment="1">
      <alignment horizontal="center" vertical="center" wrapText="1"/>
      <protection/>
    </xf>
    <xf numFmtId="165" fontId="2" fillId="0" borderId="20" xfId="85" applyFont="1" applyBorder="1" applyAlignment="1">
      <alignment vertical="center"/>
    </xf>
    <xf numFmtId="164" fontId="4" fillId="34" borderId="24" xfId="48" applyFont="1" applyFill="1" applyBorder="1" applyAlignment="1">
      <alignment horizontal="right" vertical="center" wrapText="1"/>
    </xf>
    <xf numFmtId="164" fontId="4" fillId="34" borderId="25" xfId="48" applyFont="1" applyFill="1" applyBorder="1" applyAlignment="1">
      <alignment horizontal="right" vertical="center" wrapText="1"/>
    </xf>
    <xf numFmtId="0" fontId="4" fillId="33" borderId="0" xfId="66" applyFont="1" applyFill="1" applyAlignment="1">
      <alignment horizontal="right" vertical="center" wrapText="1"/>
      <protection/>
    </xf>
    <xf numFmtId="164" fontId="4" fillId="34" borderId="11" xfId="48" applyFont="1" applyFill="1" applyBorder="1" applyAlignment="1">
      <alignment vertical="center" wrapText="1"/>
    </xf>
    <xf numFmtId="164" fontId="4" fillId="34" borderId="12" xfId="48" applyFont="1" applyFill="1" applyBorder="1" applyAlignment="1">
      <alignment vertical="center" wrapText="1"/>
    </xf>
    <xf numFmtId="0" fontId="4" fillId="34" borderId="24" xfId="66" applyFont="1" applyFill="1" applyBorder="1" applyAlignment="1">
      <alignment horizontal="center" vertical="center" wrapText="1"/>
      <protection/>
    </xf>
    <xf numFmtId="9" fontId="47" fillId="33" borderId="0" xfId="66" applyNumberFormat="1" applyFont="1" applyFill="1" applyAlignment="1">
      <alignment vertical="center"/>
      <protection/>
    </xf>
    <xf numFmtId="0" fontId="0" fillId="33" borderId="0" xfId="0" applyFill="1" applyAlignment="1">
      <alignment horizontal="center" vertical="center"/>
    </xf>
    <xf numFmtId="0" fontId="9" fillId="33" borderId="0" xfId="0" applyFont="1" applyFill="1" applyAlignment="1">
      <alignment horizontal="center" vertical="center"/>
    </xf>
    <xf numFmtId="0" fontId="4" fillId="34" borderId="26" xfId="66" applyFont="1" applyFill="1" applyBorder="1" applyAlignment="1">
      <alignment horizontal="right" vertical="center" wrapText="1"/>
      <protection/>
    </xf>
    <xf numFmtId="0" fontId="2" fillId="33" borderId="21" xfId="66" applyFill="1" applyBorder="1" applyAlignment="1">
      <alignment horizontal="center" vertical="center" wrapText="1"/>
      <protection/>
    </xf>
    <xf numFmtId="0" fontId="2" fillId="33" borderId="13" xfId="70" applyFill="1" applyBorder="1" applyAlignment="1">
      <alignment horizontal="center" vertical="center"/>
      <protection/>
    </xf>
    <xf numFmtId="0" fontId="4" fillId="33" borderId="0" xfId="0" applyFont="1" applyFill="1" applyAlignment="1">
      <alignment horizontal="left"/>
    </xf>
    <xf numFmtId="2" fontId="48" fillId="33" borderId="0" xfId="0" applyNumberFormat="1" applyFont="1" applyFill="1" applyAlignment="1">
      <alignment horizontal="right" vertical="center"/>
    </xf>
    <xf numFmtId="0" fontId="48" fillId="33" borderId="0" xfId="0" applyFont="1" applyFill="1" applyAlignment="1">
      <alignment horizontal="right" vertical="center"/>
    </xf>
    <xf numFmtId="0" fontId="4" fillId="34" borderId="0" xfId="66" applyFont="1" applyFill="1" applyAlignment="1">
      <alignment horizontal="center" vertical="center" wrapText="1"/>
      <protection/>
    </xf>
    <xf numFmtId="0" fontId="7" fillId="0" borderId="13" xfId="45" applyFont="1" applyBorder="1" applyAlignment="1">
      <alignment horizontal="justify" vertical="center"/>
    </xf>
    <xf numFmtId="164" fontId="4" fillId="33" borderId="0" xfId="48" applyFont="1" applyFill="1" applyAlignment="1">
      <alignment vertical="center" wrapText="1"/>
    </xf>
    <xf numFmtId="0" fontId="4" fillId="33" borderId="0" xfId="66" applyFont="1" applyFill="1" applyAlignment="1">
      <alignment vertical="center" wrapText="1"/>
      <protection/>
    </xf>
    <xf numFmtId="164" fontId="4" fillId="33" borderId="0" xfId="48" applyFont="1" applyFill="1" applyAlignment="1">
      <alignment horizontal="right" vertical="center" wrapText="1"/>
    </xf>
    <xf numFmtId="0" fontId="4" fillId="33" borderId="22" xfId="66" applyFont="1" applyFill="1" applyBorder="1" applyAlignment="1">
      <alignment vertical="center" wrapText="1"/>
      <protection/>
    </xf>
    <xf numFmtId="0" fontId="4" fillId="33" borderId="23" xfId="66" applyFont="1" applyFill="1" applyBorder="1" applyAlignment="1">
      <alignment vertical="center" wrapText="1"/>
      <protection/>
    </xf>
    <xf numFmtId="0" fontId="2" fillId="33" borderId="13" xfId="65" applyFill="1" applyBorder="1" applyAlignment="1">
      <alignment horizontal="center" vertical="center" wrapText="1"/>
      <protection/>
    </xf>
    <xf numFmtId="167" fontId="4" fillId="34" borderId="0" xfId="72" applyNumberFormat="1" applyFont="1" applyFill="1" applyAlignment="1">
      <alignment horizontal="center" vertical="center" wrapText="1"/>
    </xf>
    <xf numFmtId="0" fontId="49" fillId="33" borderId="27" xfId="66" applyFont="1" applyFill="1" applyBorder="1" applyAlignment="1">
      <alignment vertical="center" wrapText="1"/>
      <protection/>
    </xf>
    <xf numFmtId="0" fontId="3" fillId="33" borderId="28" xfId="66" applyFont="1" applyFill="1" applyBorder="1" applyAlignment="1">
      <alignment horizontal="center" vertical="center" wrapText="1"/>
      <protection/>
    </xf>
    <xf numFmtId="0" fontId="3" fillId="33" borderId="27" xfId="66" applyFont="1" applyFill="1" applyBorder="1" applyAlignment="1">
      <alignment horizontal="center" vertical="center" wrapText="1"/>
      <protection/>
    </xf>
    <xf numFmtId="0" fontId="3" fillId="33" borderId="29" xfId="66" applyFont="1" applyFill="1" applyBorder="1" applyAlignment="1">
      <alignment horizontal="center" vertical="center" wrapText="1"/>
      <protection/>
    </xf>
    <xf numFmtId="0" fontId="3" fillId="33" borderId="30" xfId="66" applyFont="1" applyFill="1" applyBorder="1" applyAlignment="1">
      <alignment horizontal="center" vertical="center" wrapText="1"/>
      <protection/>
    </xf>
    <xf numFmtId="0" fontId="3" fillId="33" borderId="0" xfId="66" applyFont="1" applyFill="1" applyAlignment="1">
      <alignment horizontal="center" vertical="center" wrapText="1"/>
      <protection/>
    </xf>
    <xf numFmtId="0" fontId="3" fillId="33" borderId="31" xfId="66" applyFont="1" applyFill="1" applyBorder="1" applyAlignment="1">
      <alignment horizontal="center" vertical="center" wrapText="1"/>
      <protection/>
    </xf>
    <xf numFmtId="0" fontId="3" fillId="33" borderId="32" xfId="66" applyFont="1" applyFill="1" applyBorder="1" applyAlignment="1">
      <alignment horizontal="center" vertical="center" wrapText="1"/>
      <protection/>
    </xf>
    <xf numFmtId="0" fontId="3" fillId="33" borderId="33" xfId="66" applyFont="1" applyFill="1" applyBorder="1" applyAlignment="1">
      <alignment horizontal="center" vertical="center" wrapText="1"/>
      <protection/>
    </xf>
    <xf numFmtId="0" fontId="3" fillId="33" borderId="34" xfId="66" applyFont="1" applyFill="1" applyBorder="1" applyAlignment="1">
      <alignment horizontal="center" vertical="center" wrapText="1"/>
      <protection/>
    </xf>
    <xf numFmtId="0" fontId="2" fillId="0" borderId="28" xfId="66" applyBorder="1" applyAlignment="1" applyProtection="1">
      <alignment horizontal="center" vertical="center"/>
      <protection locked="0"/>
    </xf>
    <xf numFmtId="0" fontId="2" fillId="0" borderId="27" xfId="66" applyBorder="1" applyAlignment="1" applyProtection="1">
      <alignment horizontal="center" vertical="center"/>
      <protection locked="0"/>
    </xf>
    <xf numFmtId="0" fontId="2" fillId="0" borderId="29" xfId="66" applyBorder="1" applyAlignment="1" applyProtection="1">
      <alignment horizontal="center" vertical="center"/>
      <protection locked="0"/>
    </xf>
    <xf numFmtId="0" fontId="2" fillId="0" borderId="32" xfId="66" applyBorder="1" applyAlignment="1" applyProtection="1">
      <alignment horizontal="center" vertical="center"/>
      <protection locked="0"/>
    </xf>
    <xf numFmtId="0" fontId="2" fillId="0" borderId="33" xfId="66" applyBorder="1" applyAlignment="1" applyProtection="1">
      <alignment horizontal="center" vertical="center"/>
      <protection locked="0"/>
    </xf>
    <xf numFmtId="0" fontId="2" fillId="0" borderId="34" xfId="66" applyBorder="1" applyAlignment="1" applyProtection="1">
      <alignment horizontal="center" vertical="center"/>
      <protection locked="0"/>
    </xf>
    <xf numFmtId="164" fontId="4" fillId="34" borderId="35" xfId="48" applyFont="1" applyFill="1" applyBorder="1" applyAlignment="1">
      <alignment horizontal="center" vertical="center" wrapText="1"/>
    </xf>
    <xf numFmtId="164" fontId="4" fillId="34" borderId="36" xfId="48" applyFont="1" applyFill="1" applyBorder="1" applyAlignment="1">
      <alignment horizontal="center" vertical="center" wrapText="1"/>
    </xf>
    <xf numFmtId="0" fontId="4" fillId="0" borderId="0" xfId="0" applyFont="1" applyAlignment="1">
      <alignment horizontal="center"/>
    </xf>
    <xf numFmtId="0" fontId="4" fillId="0" borderId="37" xfId="0" applyFont="1" applyBorder="1" applyAlignment="1">
      <alignment horizontal="center"/>
    </xf>
    <xf numFmtId="0" fontId="49" fillId="33" borderId="27" xfId="66" applyFont="1" applyFill="1" applyBorder="1" applyAlignment="1">
      <alignment horizontal="left" vertical="center" wrapText="1"/>
      <protection/>
    </xf>
  </cellXfs>
  <cellStyles count="75">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xcel Built-in Excel Built-in Excel Built-in Excel Built-in Excel Built-in Excel Built-in Excel Built-in Separador de milhares 4" xfId="44"/>
    <cellStyle name="Excel Built-in Normal" xfId="45"/>
    <cellStyle name="Excel Built-in Normal 3" xfId="46"/>
    <cellStyle name="Incorreto" xfId="47"/>
    <cellStyle name="Currency" xfId="48"/>
    <cellStyle name="Currency [0]" xfId="49"/>
    <cellStyle name="Neutra" xfId="50"/>
    <cellStyle name="Normal 11 2" xfId="51"/>
    <cellStyle name="Normal 141" xfId="52"/>
    <cellStyle name="Normal 142" xfId="53"/>
    <cellStyle name="Normal 147" xfId="54"/>
    <cellStyle name="Normal 152" xfId="55"/>
    <cellStyle name="Normal 153" xfId="56"/>
    <cellStyle name="Normal 155" xfId="57"/>
    <cellStyle name="Normal 156" xfId="58"/>
    <cellStyle name="Normal 157" xfId="59"/>
    <cellStyle name="Normal 158" xfId="60"/>
    <cellStyle name="Normal 159" xfId="61"/>
    <cellStyle name="Normal 161" xfId="62"/>
    <cellStyle name="Normal 165" xfId="63"/>
    <cellStyle name="Normal 166" xfId="64"/>
    <cellStyle name="Normal 173" xfId="65"/>
    <cellStyle name="Normal 2" xfId="66"/>
    <cellStyle name="Normal 2 2 2" xfId="67"/>
    <cellStyle name="Normal 3 3" xfId="68"/>
    <cellStyle name="Normal 85" xfId="69"/>
    <cellStyle name="Normal 87" xfId="70"/>
    <cellStyle name="Nota" xfId="71"/>
    <cellStyle name="Percent" xfId="72"/>
    <cellStyle name="Porcentagem 2" xfId="73"/>
    <cellStyle name="Saída" xfId="74"/>
    <cellStyle name="Comma [0]" xfId="75"/>
    <cellStyle name="Texto de Aviso" xfId="76"/>
    <cellStyle name="Texto Explicativo" xfId="77"/>
    <cellStyle name="Título" xfId="78"/>
    <cellStyle name="Título 1" xfId="79"/>
    <cellStyle name="Título 2" xfId="80"/>
    <cellStyle name="Título 3" xfId="81"/>
    <cellStyle name="Título 4" xfId="82"/>
    <cellStyle name="Total" xfId="83"/>
    <cellStyle name="Comma" xfId="84"/>
    <cellStyle name="Vírgula 2" xfId="85"/>
    <cellStyle name="Vírgula 2 2" xfId="86"/>
    <cellStyle name="Vírgula 4" xfId="87"/>
    <cellStyle name="Vírgula 5" xfId="88"/>
  </cellStyles>
  <dxfs count="6">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828675</xdr:colOff>
      <xdr:row>1</xdr:row>
      <xdr:rowOff>57150</xdr:rowOff>
    </xdr:from>
    <xdr:to>
      <xdr:col>10</xdr:col>
      <xdr:colOff>1200150</xdr:colOff>
      <xdr:row>3</xdr:row>
      <xdr:rowOff>180975</xdr:rowOff>
    </xdr:to>
    <xdr:pic>
      <xdr:nvPicPr>
        <xdr:cNvPr id="1" name="Imagem 1"/>
        <xdr:cNvPicPr preferRelativeResize="1">
          <a:picLocks noChangeAspect="1"/>
        </xdr:cNvPicPr>
      </xdr:nvPicPr>
      <xdr:blipFill>
        <a:blip r:embed="rId1"/>
        <a:stretch>
          <a:fillRect/>
        </a:stretch>
      </xdr:blipFill>
      <xdr:spPr>
        <a:xfrm>
          <a:off x="12515850" y="257175"/>
          <a:ext cx="14573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O85"/>
  <sheetViews>
    <sheetView tabSelected="1" zoomScalePageLayoutView="0" workbookViewId="0" topLeftCell="A1">
      <selection activeCell="K30" sqref="K30"/>
    </sheetView>
  </sheetViews>
  <sheetFormatPr defaultColWidth="9.140625" defaultRowHeight="15"/>
  <cols>
    <col min="1" max="1" width="2.140625" style="29" customWidth="1"/>
    <col min="2" max="2" width="8.7109375" style="29" customWidth="1"/>
    <col min="3" max="3" width="8.421875" style="29" bestFit="1" customWidth="1"/>
    <col min="4" max="4" width="14.00390625" style="29" customWidth="1"/>
    <col min="5" max="5" width="90.140625" style="29" customWidth="1"/>
    <col min="6" max="6" width="6.7109375" style="29" customWidth="1"/>
    <col min="7" max="7" width="14.421875" style="29" bestFit="1" customWidth="1"/>
    <col min="8" max="8" width="15.8515625" style="29" customWidth="1"/>
    <col min="9" max="9" width="14.8515625" style="29" bestFit="1" customWidth="1"/>
    <col min="10" max="10" width="16.28125" style="29" customWidth="1"/>
    <col min="11" max="11" width="19.00390625" style="29" customWidth="1"/>
    <col min="12" max="12" width="10.140625" style="29" bestFit="1" customWidth="1"/>
    <col min="13" max="13" width="11.57421875" style="29" bestFit="1" customWidth="1"/>
    <col min="14" max="16384" width="9.140625" style="29" customWidth="1"/>
  </cols>
  <sheetData>
    <row r="1" ht="15.75" thickBot="1"/>
    <row r="2" spans="2:11" ht="15">
      <c r="B2" s="111" t="s">
        <v>132</v>
      </c>
      <c r="C2" s="112"/>
      <c r="D2" s="112"/>
      <c r="E2" s="112"/>
      <c r="F2" s="112"/>
      <c r="G2" s="112"/>
      <c r="H2" s="112"/>
      <c r="I2" s="112"/>
      <c r="J2" s="112"/>
      <c r="K2" s="113"/>
    </row>
    <row r="3" spans="2:11" ht="15">
      <c r="B3" s="114"/>
      <c r="C3" s="115"/>
      <c r="D3" s="115"/>
      <c r="E3" s="115"/>
      <c r="F3" s="115"/>
      <c r="G3" s="115"/>
      <c r="H3" s="115"/>
      <c r="I3" s="115"/>
      <c r="J3" s="115"/>
      <c r="K3" s="116"/>
    </row>
    <row r="4" spans="2:11" ht="15.75" thickBot="1">
      <c r="B4" s="117"/>
      <c r="C4" s="118"/>
      <c r="D4" s="118"/>
      <c r="E4" s="118"/>
      <c r="F4" s="118"/>
      <c r="G4" s="118"/>
      <c r="H4" s="118"/>
      <c r="I4" s="118"/>
      <c r="J4" s="118"/>
      <c r="K4" s="119"/>
    </row>
    <row r="5" spans="2:11" ht="15">
      <c r="B5" s="110" t="s">
        <v>137</v>
      </c>
      <c r="C5" s="130" t="s">
        <v>136</v>
      </c>
      <c r="D5" s="130"/>
      <c r="E5" s="130"/>
      <c r="F5" s="1"/>
      <c r="G5" s="2"/>
      <c r="H5" s="2"/>
      <c r="I5" s="2"/>
      <c r="J5" s="1"/>
      <c r="K5" s="1"/>
    </row>
    <row r="6" spans="2:11" ht="15">
      <c r="B6" s="98" t="s">
        <v>57</v>
      </c>
      <c r="C6" s="3"/>
      <c r="D6" s="3"/>
      <c r="E6" s="4"/>
      <c r="F6" s="5"/>
      <c r="G6" s="6"/>
      <c r="H6" s="7"/>
      <c r="I6" s="7"/>
      <c r="J6" s="8"/>
      <c r="K6" s="8"/>
    </row>
    <row r="7" spans="2:11" ht="15">
      <c r="B7" s="98" t="s">
        <v>58</v>
      </c>
      <c r="C7" s="3"/>
      <c r="D7" s="3"/>
      <c r="E7" s="4"/>
      <c r="F7" s="5"/>
      <c r="G7" s="6"/>
      <c r="H7" s="7"/>
      <c r="I7" s="7"/>
      <c r="J7" s="101" t="s">
        <v>42</v>
      </c>
      <c r="K7" s="109">
        <v>0.234</v>
      </c>
    </row>
    <row r="8" spans="2:11" ht="15.75" thickBot="1">
      <c r="B8" s="98" t="s">
        <v>59</v>
      </c>
      <c r="C8" s="9"/>
      <c r="D8" s="9"/>
      <c r="E8" s="9"/>
      <c r="F8" s="9"/>
      <c r="G8" s="9"/>
      <c r="H8" s="9"/>
      <c r="I8" s="9"/>
      <c r="J8" s="9"/>
      <c r="K8" s="92"/>
    </row>
    <row r="9" spans="2:11" ht="15">
      <c r="B9" s="128" t="s">
        <v>47</v>
      </c>
      <c r="C9" s="128"/>
      <c r="D9" s="128"/>
      <c r="E9" s="128"/>
      <c r="F9" s="128"/>
      <c r="G9" s="128"/>
      <c r="H9" s="128"/>
      <c r="I9" s="128"/>
      <c r="J9" s="129"/>
      <c r="K9" s="126">
        <f>K76</f>
        <v>950490.40697</v>
      </c>
    </row>
    <row r="10" spans="2:11" ht="15.75" thickBot="1">
      <c r="B10" s="10"/>
      <c r="C10" s="10"/>
      <c r="D10" s="10"/>
      <c r="E10" s="11"/>
      <c r="F10" s="10"/>
      <c r="G10" s="12"/>
      <c r="H10" s="13"/>
      <c r="I10" s="13"/>
      <c r="J10" s="9"/>
      <c r="K10" s="127"/>
    </row>
    <row r="11" spans="2:11" ht="26.25" thickBot="1">
      <c r="B11" s="14" t="s">
        <v>0</v>
      </c>
      <c r="C11" s="15" t="s">
        <v>1</v>
      </c>
      <c r="D11" s="15" t="s">
        <v>2</v>
      </c>
      <c r="E11" s="15" t="s">
        <v>3</v>
      </c>
      <c r="F11" s="16" t="s">
        <v>4</v>
      </c>
      <c r="G11" s="17" t="s">
        <v>5</v>
      </c>
      <c r="H11" s="18" t="s">
        <v>6</v>
      </c>
      <c r="I11" s="18" t="s">
        <v>46</v>
      </c>
      <c r="J11" s="18" t="s">
        <v>7</v>
      </c>
      <c r="K11" s="19" t="s">
        <v>8</v>
      </c>
    </row>
    <row r="12" spans="2:11" ht="15.75" thickBot="1">
      <c r="B12" s="30"/>
      <c r="C12" s="30"/>
      <c r="D12" s="30"/>
      <c r="E12" s="31"/>
      <c r="F12" s="30"/>
      <c r="G12" s="32"/>
      <c r="H12" s="33"/>
      <c r="I12" s="33"/>
      <c r="J12" s="34"/>
      <c r="K12" s="34"/>
    </row>
    <row r="13" spans="2:11" ht="15">
      <c r="B13" s="66">
        <v>1</v>
      </c>
      <c r="C13" s="67"/>
      <c r="D13" s="67"/>
      <c r="E13" s="68" t="s">
        <v>63</v>
      </c>
      <c r="F13" s="68"/>
      <c r="G13" s="69"/>
      <c r="H13" s="70"/>
      <c r="I13" s="70"/>
      <c r="J13" s="68"/>
      <c r="K13" s="71"/>
    </row>
    <row r="14" spans="2:11" ht="15">
      <c r="B14" s="73" t="s">
        <v>9</v>
      </c>
      <c r="C14" s="37" t="s">
        <v>10</v>
      </c>
      <c r="D14" s="38" t="s">
        <v>11</v>
      </c>
      <c r="E14" s="54" t="s">
        <v>17</v>
      </c>
      <c r="F14" s="36" t="s">
        <v>12</v>
      </c>
      <c r="G14" s="39">
        <v>10</v>
      </c>
      <c r="H14" s="39">
        <v>320.43</v>
      </c>
      <c r="I14" s="39">
        <f>ROUNDUP(H14*(1+$K$7),2)</f>
        <v>395.42</v>
      </c>
      <c r="J14" s="35">
        <f>H14*G14</f>
        <v>3204.3</v>
      </c>
      <c r="K14" s="72">
        <f aca="true" t="shared" si="0" ref="K14:K22">G14*I14</f>
        <v>3954.2000000000003</v>
      </c>
    </row>
    <row r="15" spans="2:11" ht="15">
      <c r="B15" s="73" t="s">
        <v>13</v>
      </c>
      <c r="C15" s="40" t="s">
        <v>14</v>
      </c>
      <c r="D15" s="36" t="s">
        <v>11</v>
      </c>
      <c r="E15" s="54" t="s">
        <v>56</v>
      </c>
      <c r="F15" s="36" t="s">
        <v>12</v>
      </c>
      <c r="G15" s="39">
        <f>(4*20)*2</f>
        <v>160</v>
      </c>
      <c r="H15" s="39">
        <v>56.17</v>
      </c>
      <c r="I15" s="39">
        <f aca="true" t="shared" si="1" ref="I15:I22">ROUNDUP(H15*(1+$K$7),2)</f>
        <v>69.32000000000001</v>
      </c>
      <c r="J15" s="35">
        <f>H15*G15</f>
        <v>8987.2</v>
      </c>
      <c r="K15" s="72">
        <f t="shared" si="0"/>
        <v>11091.2</v>
      </c>
    </row>
    <row r="16" spans="2:11" ht="25.5">
      <c r="B16" s="73" t="s">
        <v>19</v>
      </c>
      <c r="C16" s="37">
        <v>97637</v>
      </c>
      <c r="D16" s="36" t="s">
        <v>11</v>
      </c>
      <c r="E16" s="54" t="s">
        <v>48</v>
      </c>
      <c r="F16" s="36" t="s">
        <v>30</v>
      </c>
      <c r="G16" s="39">
        <f>(4*20)*2</f>
        <v>160</v>
      </c>
      <c r="H16" s="39">
        <v>2.14</v>
      </c>
      <c r="I16" s="39">
        <f t="shared" si="1"/>
        <v>2.65</v>
      </c>
      <c r="J16" s="35">
        <f>H16*G16</f>
        <v>342.40000000000003</v>
      </c>
      <c r="K16" s="72">
        <f t="shared" si="0"/>
        <v>424</v>
      </c>
    </row>
    <row r="17" spans="2:11" ht="25.5">
      <c r="B17" s="73" t="s">
        <v>21</v>
      </c>
      <c r="C17" s="26">
        <v>41598</v>
      </c>
      <c r="D17" s="41" t="s">
        <v>11</v>
      </c>
      <c r="E17" s="42" t="s">
        <v>18</v>
      </c>
      <c r="F17" s="25" t="s">
        <v>20</v>
      </c>
      <c r="G17" s="27">
        <v>1</v>
      </c>
      <c r="H17" s="39">
        <v>1538.19</v>
      </c>
      <c r="I17" s="39">
        <f t="shared" si="1"/>
        <v>1898.1299999999999</v>
      </c>
      <c r="J17" s="28">
        <f aca="true" t="shared" si="2" ref="J17:J22">H17*G17</f>
        <v>1538.19</v>
      </c>
      <c r="K17" s="72">
        <f t="shared" si="0"/>
        <v>1898.1299999999999</v>
      </c>
    </row>
    <row r="18" spans="2:11" ht="15">
      <c r="B18" s="73" t="s">
        <v>23</v>
      </c>
      <c r="C18" s="26" t="s">
        <v>39</v>
      </c>
      <c r="D18" s="43" t="s">
        <v>22</v>
      </c>
      <c r="E18" s="44" t="s">
        <v>40</v>
      </c>
      <c r="F18" s="43" t="s">
        <v>20</v>
      </c>
      <c r="G18" s="27">
        <v>1</v>
      </c>
      <c r="H18" s="39">
        <v>1990.33</v>
      </c>
      <c r="I18" s="39">
        <f t="shared" si="1"/>
        <v>2456.07</v>
      </c>
      <c r="J18" s="28">
        <f t="shared" si="2"/>
        <v>1990.33</v>
      </c>
      <c r="K18" s="72">
        <f t="shared" si="0"/>
        <v>2456.07</v>
      </c>
    </row>
    <row r="19" spans="2:11" ht="25.5">
      <c r="B19" s="73" t="s">
        <v>24</v>
      </c>
      <c r="C19" s="26">
        <v>93214</v>
      </c>
      <c r="D19" s="43" t="s">
        <v>11</v>
      </c>
      <c r="E19" s="102" t="s">
        <v>61</v>
      </c>
      <c r="F19" s="43" t="s">
        <v>20</v>
      </c>
      <c r="G19" s="27">
        <v>1</v>
      </c>
      <c r="H19" s="39">
        <v>5295.18</v>
      </c>
      <c r="I19" s="39">
        <f t="shared" si="1"/>
        <v>6534.26</v>
      </c>
      <c r="J19" s="28">
        <f t="shared" si="2"/>
        <v>5295.18</v>
      </c>
      <c r="K19" s="72">
        <f t="shared" si="0"/>
        <v>6534.26</v>
      </c>
    </row>
    <row r="20" spans="2:11" ht="25.5">
      <c r="B20" s="73" t="s">
        <v>25</v>
      </c>
      <c r="C20" s="26">
        <v>93212</v>
      </c>
      <c r="D20" s="45" t="s">
        <v>11</v>
      </c>
      <c r="E20" s="46" t="s">
        <v>41</v>
      </c>
      <c r="F20" s="25" t="s">
        <v>12</v>
      </c>
      <c r="G20" s="27">
        <v>6</v>
      </c>
      <c r="H20" s="39">
        <v>735.13</v>
      </c>
      <c r="I20" s="39">
        <f t="shared" si="1"/>
        <v>907.16</v>
      </c>
      <c r="J20" s="28">
        <f t="shared" si="2"/>
        <v>4410.78</v>
      </c>
      <c r="K20" s="72">
        <f t="shared" si="0"/>
        <v>5442.96</v>
      </c>
    </row>
    <row r="21" spans="2:11" ht="25.5">
      <c r="B21" s="73" t="s">
        <v>26</v>
      </c>
      <c r="C21" s="26">
        <v>93207</v>
      </c>
      <c r="D21" s="25" t="s">
        <v>11</v>
      </c>
      <c r="E21" s="47" t="s">
        <v>15</v>
      </c>
      <c r="F21" s="25" t="s">
        <v>12</v>
      </c>
      <c r="G21" s="27">
        <v>20</v>
      </c>
      <c r="H21" s="39">
        <v>825.25</v>
      </c>
      <c r="I21" s="39">
        <f t="shared" si="1"/>
        <v>1018.36</v>
      </c>
      <c r="J21" s="28">
        <f t="shared" si="2"/>
        <v>16505</v>
      </c>
      <c r="K21" s="72">
        <f t="shared" si="0"/>
        <v>20367.2</v>
      </c>
    </row>
    <row r="22" spans="2:11" ht="26.25" thickBot="1">
      <c r="B22" s="73" t="s">
        <v>62</v>
      </c>
      <c r="C22" s="26">
        <v>93208</v>
      </c>
      <c r="D22" s="25" t="s">
        <v>11</v>
      </c>
      <c r="E22" s="48" t="s">
        <v>16</v>
      </c>
      <c r="F22" s="25" t="s">
        <v>12</v>
      </c>
      <c r="G22" s="27">
        <v>20</v>
      </c>
      <c r="H22" s="39">
        <v>684.85</v>
      </c>
      <c r="I22" s="39">
        <f t="shared" si="1"/>
        <v>845.11</v>
      </c>
      <c r="J22" s="28">
        <f t="shared" si="2"/>
        <v>13697</v>
      </c>
      <c r="K22" s="72">
        <f t="shared" si="0"/>
        <v>16902.2</v>
      </c>
    </row>
    <row r="23" spans="2:11" ht="15.75" thickBot="1">
      <c r="B23" s="74"/>
      <c r="C23" s="75"/>
      <c r="D23" s="75"/>
      <c r="E23" s="75"/>
      <c r="F23" s="75"/>
      <c r="G23" s="75"/>
      <c r="H23" s="76" t="s">
        <v>28</v>
      </c>
      <c r="I23" s="95"/>
      <c r="J23" s="89"/>
      <c r="K23" s="90">
        <f>SUM(K14:K22)</f>
        <v>69070.22</v>
      </c>
    </row>
    <row r="24" spans="2:11" ht="15.75" thickBot="1">
      <c r="B24" s="55"/>
      <c r="C24" s="55"/>
      <c r="D24" s="55"/>
      <c r="E24" s="55"/>
      <c r="F24" s="55"/>
      <c r="G24" s="55"/>
      <c r="H24" s="88"/>
      <c r="I24" s="88"/>
      <c r="J24" s="103"/>
      <c r="K24" s="103"/>
    </row>
    <row r="25" spans="2:11" ht="15">
      <c r="B25" s="77">
        <v>2</v>
      </c>
      <c r="C25" s="78"/>
      <c r="D25" s="78"/>
      <c r="E25" s="79" t="s">
        <v>66</v>
      </c>
      <c r="F25" s="79"/>
      <c r="G25" s="80"/>
      <c r="H25" s="81"/>
      <c r="I25" s="81"/>
      <c r="J25" s="79"/>
      <c r="K25" s="82"/>
    </row>
    <row r="26" spans="2:11" ht="15">
      <c r="B26" s="84" t="s">
        <v>49</v>
      </c>
      <c r="C26" s="49">
        <v>30201</v>
      </c>
      <c r="D26" s="49" t="s">
        <v>64</v>
      </c>
      <c r="E26" s="50" t="s">
        <v>67</v>
      </c>
      <c r="F26" s="49" t="s">
        <v>27</v>
      </c>
      <c r="G26" s="28">
        <v>100</v>
      </c>
      <c r="H26" s="27">
        <v>3.4</v>
      </c>
      <c r="I26" s="39">
        <f>ROUNDUP(H26*(1+$K$7),2)</f>
        <v>4.2</v>
      </c>
      <c r="J26" s="28">
        <f>H26*G26</f>
        <v>340</v>
      </c>
      <c r="K26" s="72">
        <f>G26*I26</f>
        <v>420</v>
      </c>
    </row>
    <row r="27" spans="2:11" ht="15">
      <c r="B27" s="84" t="s">
        <v>31</v>
      </c>
      <c r="C27" s="49">
        <v>30206</v>
      </c>
      <c r="D27" s="49" t="s">
        <v>64</v>
      </c>
      <c r="E27" s="50" t="s">
        <v>68</v>
      </c>
      <c r="F27" s="49" t="s">
        <v>27</v>
      </c>
      <c r="G27" s="28">
        <v>100</v>
      </c>
      <c r="H27" s="27">
        <v>1.86</v>
      </c>
      <c r="I27" s="39">
        <f>ROUNDUP(H27*(1+$K$7),2)</f>
        <v>2.3</v>
      </c>
      <c r="J27" s="28">
        <f>H27*G27</f>
        <v>186</v>
      </c>
      <c r="K27" s="72">
        <f>G27*I27</f>
        <v>229.99999999999997</v>
      </c>
    </row>
    <row r="28" spans="2:11" ht="15">
      <c r="B28" s="84" t="s">
        <v>105</v>
      </c>
      <c r="C28" s="49">
        <v>30208</v>
      </c>
      <c r="D28" s="49" t="s">
        <v>64</v>
      </c>
      <c r="E28" s="50" t="s">
        <v>69</v>
      </c>
      <c r="F28" s="49" t="s">
        <v>27</v>
      </c>
      <c r="G28" s="28">
        <v>1694</v>
      </c>
      <c r="H28" s="27">
        <v>0.15</v>
      </c>
      <c r="I28" s="39">
        <f>ROUNDUP(H28*(1+$K$7),2)</f>
        <v>0.19</v>
      </c>
      <c r="J28" s="28">
        <f>H28*G28</f>
        <v>254.1</v>
      </c>
      <c r="K28" s="72">
        <f>G28*I28</f>
        <v>321.86</v>
      </c>
    </row>
    <row r="29" spans="2:11" ht="15.75" thickBot="1">
      <c r="B29" s="84" t="s">
        <v>106</v>
      </c>
      <c r="C29" s="51">
        <v>30209</v>
      </c>
      <c r="D29" s="49" t="s">
        <v>64</v>
      </c>
      <c r="E29" s="50" t="s">
        <v>70</v>
      </c>
      <c r="F29" s="49" t="s">
        <v>27</v>
      </c>
      <c r="G29" s="39">
        <v>1694</v>
      </c>
      <c r="H29" s="39">
        <v>0.41</v>
      </c>
      <c r="I29" s="39">
        <f>ROUNDUP(H29*(1+$K$7),2)</f>
        <v>0.51</v>
      </c>
      <c r="J29" s="28">
        <f>H29*G29</f>
        <v>694.54</v>
      </c>
      <c r="K29" s="72">
        <f>G29*I29</f>
        <v>863.94</v>
      </c>
    </row>
    <row r="30" spans="2:11" ht="15.75" thickBot="1">
      <c r="B30" s="106"/>
      <c r="C30" s="107"/>
      <c r="D30" s="107"/>
      <c r="E30" s="107"/>
      <c r="F30" s="107"/>
      <c r="G30" s="107"/>
      <c r="H30" s="76" t="s">
        <v>28</v>
      </c>
      <c r="I30" s="76"/>
      <c r="J30" s="86"/>
      <c r="K30" s="87">
        <f>SUM(K26:K29)</f>
        <v>1835.8000000000002</v>
      </c>
    </row>
    <row r="31" spans="2:11" ht="15.75" thickBot="1">
      <c r="B31" s="104"/>
      <c r="C31" s="104"/>
      <c r="D31" s="104"/>
      <c r="E31" s="104"/>
      <c r="F31" s="104"/>
      <c r="G31" s="104"/>
      <c r="H31" s="88"/>
      <c r="I31" s="88"/>
      <c r="J31" s="105"/>
      <c r="K31" s="105"/>
    </row>
    <row r="32" spans="2:11" ht="15">
      <c r="B32" s="77">
        <v>3</v>
      </c>
      <c r="C32" s="78"/>
      <c r="D32" s="78"/>
      <c r="E32" s="79" t="s">
        <v>50</v>
      </c>
      <c r="F32" s="79"/>
      <c r="G32" s="80"/>
      <c r="H32" s="81"/>
      <c r="I32" s="81"/>
      <c r="J32" s="79"/>
      <c r="K32" s="82"/>
    </row>
    <row r="33" spans="2:11" ht="15">
      <c r="B33" s="83" t="s">
        <v>32</v>
      </c>
      <c r="C33" s="49"/>
      <c r="D33" s="49"/>
      <c r="E33" s="53" t="s">
        <v>51</v>
      </c>
      <c r="F33" s="49"/>
      <c r="G33" s="28"/>
      <c r="H33" s="27"/>
      <c r="I33" s="27"/>
      <c r="J33" s="28"/>
      <c r="K33" s="85"/>
    </row>
    <row r="34" spans="2:11" ht="15">
      <c r="B34" s="84" t="s">
        <v>33</v>
      </c>
      <c r="C34" s="49">
        <v>200301</v>
      </c>
      <c r="D34" s="49" t="s">
        <v>64</v>
      </c>
      <c r="E34" s="50" t="s">
        <v>65</v>
      </c>
      <c r="F34" s="49" t="s">
        <v>27</v>
      </c>
      <c r="G34" s="28">
        <v>1694</v>
      </c>
      <c r="H34" s="27">
        <v>0.71</v>
      </c>
      <c r="I34" s="39">
        <f>ROUNDUP(H34*(1+$K$7),2)</f>
        <v>0.88</v>
      </c>
      <c r="J34" s="28">
        <f>H34*G34</f>
        <v>1202.74</v>
      </c>
      <c r="K34" s="72">
        <f>G34*I34</f>
        <v>1490.72</v>
      </c>
    </row>
    <row r="35" spans="2:11" ht="25.5">
      <c r="B35" s="84" t="s">
        <v>34</v>
      </c>
      <c r="C35" s="97">
        <v>72915</v>
      </c>
      <c r="D35" s="49" t="s">
        <v>11</v>
      </c>
      <c r="E35" s="50" t="s">
        <v>52</v>
      </c>
      <c r="F35" s="49" t="s">
        <v>29</v>
      </c>
      <c r="G35" s="39">
        <f>1.13*1694</f>
        <v>1914.2199999999998</v>
      </c>
      <c r="H35" s="39">
        <v>10.63</v>
      </c>
      <c r="I35" s="39">
        <f>ROUNDUP(H35*(1+$K$7),2)</f>
        <v>13.12</v>
      </c>
      <c r="J35" s="28">
        <f>H35*G35</f>
        <v>20348.1586</v>
      </c>
      <c r="K35" s="72">
        <f>G35*I35</f>
        <v>25114.566399999996</v>
      </c>
    </row>
    <row r="36" spans="2:11" ht="25.5">
      <c r="B36" s="84" t="s">
        <v>107</v>
      </c>
      <c r="C36" s="108">
        <v>97914</v>
      </c>
      <c r="D36" s="57" t="s">
        <v>11</v>
      </c>
      <c r="E36" s="58" t="s">
        <v>101</v>
      </c>
      <c r="F36" s="49" t="s">
        <v>102</v>
      </c>
      <c r="G36" s="39">
        <f>G35*1.15</f>
        <v>2201.3529999999996</v>
      </c>
      <c r="H36" s="39">
        <v>1.61</v>
      </c>
      <c r="I36" s="39">
        <f>ROUNDUP(H36*(1+$K$7),2)</f>
        <v>1.99</v>
      </c>
      <c r="J36" s="28">
        <f>H36*G36</f>
        <v>3544.1783299999997</v>
      </c>
      <c r="K36" s="72">
        <f>G36*I36</f>
        <v>4380.692469999999</v>
      </c>
    </row>
    <row r="37" spans="2:11" ht="15">
      <c r="B37" s="83" t="s">
        <v>108</v>
      </c>
      <c r="C37" s="49"/>
      <c r="D37" s="49"/>
      <c r="E37" s="53" t="s">
        <v>53</v>
      </c>
      <c r="F37" s="49"/>
      <c r="G37" s="35"/>
      <c r="H37" s="27"/>
      <c r="I37" s="27"/>
      <c r="J37" s="28"/>
      <c r="K37" s="85"/>
    </row>
    <row r="38" spans="2:11" ht="38.25">
      <c r="B38" s="96" t="s">
        <v>109</v>
      </c>
      <c r="C38" s="97">
        <v>94304</v>
      </c>
      <c r="D38" s="49" t="s">
        <v>11</v>
      </c>
      <c r="E38" s="54" t="s">
        <v>54</v>
      </c>
      <c r="F38" s="49" t="s">
        <v>30</v>
      </c>
      <c r="G38" s="39">
        <f>G35*1.2</f>
        <v>2297.064</v>
      </c>
      <c r="H38" s="39">
        <v>23.79</v>
      </c>
      <c r="I38" s="39">
        <f>ROUNDUP(H38*(1+$K$7),2)</f>
        <v>29.360000000000003</v>
      </c>
      <c r="J38" s="28">
        <f>H38*G38</f>
        <v>54647.152559999995</v>
      </c>
      <c r="K38" s="72">
        <f>G38*I38</f>
        <v>67441.79904</v>
      </c>
    </row>
    <row r="39" spans="2:11" ht="26.25" thickBot="1">
      <c r="B39" s="96" t="s">
        <v>110</v>
      </c>
      <c r="C39" s="108">
        <v>97914</v>
      </c>
      <c r="D39" s="57" t="s">
        <v>11</v>
      </c>
      <c r="E39" s="58" t="s">
        <v>101</v>
      </c>
      <c r="F39" s="49" t="s">
        <v>102</v>
      </c>
      <c r="G39" s="39">
        <f>G38</f>
        <v>2297.064</v>
      </c>
      <c r="H39" s="39">
        <v>1.61</v>
      </c>
      <c r="I39" s="39">
        <f>ROUNDUP(H39*(1+$K$7),2)</f>
        <v>1.99</v>
      </c>
      <c r="J39" s="28">
        <f>H39*G39</f>
        <v>3698.27304</v>
      </c>
      <c r="K39" s="72">
        <f>G39*I39</f>
        <v>4571.157359999999</v>
      </c>
    </row>
    <row r="40" spans="2:11" ht="15.75" thickBot="1">
      <c r="B40" s="74"/>
      <c r="C40" s="75"/>
      <c r="D40" s="75"/>
      <c r="E40" s="75"/>
      <c r="F40" s="75"/>
      <c r="G40" s="75"/>
      <c r="H40" s="76" t="s">
        <v>28</v>
      </c>
      <c r="I40" s="76"/>
      <c r="J40" s="86"/>
      <c r="K40" s="87">
        <f>SUM(K33:K39)</f>
        <v>102998.93526999999</v>
      </c>
    </row>
    <row r="41" spans="2:11" ht="15.75" thickBot="1">
      <c r="B41" s="104"/>
      <c r="C41" s="104"/>
      <c r="D41" s="104"/>
      <c r="E41" s="104"/>
      <c r="F41" s="104"/>
      <c r="G41" s="104"/>
      <c r="H41" s="88"/>
      <c r="I41" s="88"/>
      <c r="J41" s="105"/>
      <c r="K41" s="105"/>
    </row>
    <row r="42" spans="2:11" ht="15">
      <c r="B42" s="77">
        <v>4</v>
      </c>
      <c r="C42" s="78"/>
      <c r="D42" s="78"/>
      <c r="E42" s="79" t="s">
        <v>81</v>
      </c>
      <c r="F42" s="79"/>
      <c r="G42" s="80"/>
      <c r="H42" s="81"/>
      <c r="I42" s="81"/>
      <c r="J42" s="79"/>
      <c r="K42" s="82"/>
    </row>
    <row r="43" spans="2:11" ht="15">
      <c r="B43" s="83" t="s">
        <v>35</v>
      </c>
      <c r="C43" s="49"/>
      <c r="D43" s="49"/>
      <c r="E43" s="53" t="s">
        <v>82</v>
      </c>
      <c r="F43" s="49"/>
      <c r="G43" s="28"/>
      <c r="H43" s="27"/>
      <c r="I43" s="39">
        <f>ROUNDUP(H43*(1+$K$7),2)</f>
        <v>0</v>
      </c>
      <c r="J43" s="28">
        <f>H43*G43</f>
        <v>0</v>
      </c>
      <c r="K43" s="72">
        <f>G43*I43</f>
        <v>0</v>
      </c>
    </row>
    <row r="44" spans="2:11" ht="15">
      <c r="B44" s="84" t="s">
        <v>111</v>
      </c>
      <c r="C44" s="49">
        <v>92271</v>
      </c>
      <c r="D44" s="49" t="s">
        <v>11</v>
      </c>
      <c r="E44" s="50" t="s">
        <v>85</v>
      </c>
      <c r="F44" s="49" t="s">
        <v>30</v>
      </c>
      <c r="G44" s="28">
        <f>7*4</f>
        <v>28</v>
      </c>
      <c r="H44" s="27">
        <v>70.67</v>
      </c>
      <c r="I44" s="39">
        <f>ROUNDUP(H44*(1+$K$7),2)</f>
        <v>87.21000000000001</v>
      </c>
      <c r="J44" s="28">
        <f>H44*G44</f>
        <v>1978.76</v>
      </c>
      <c r="K44" s="72">
        <f>G44*I44</f>
        <v>2441.88</v>
      </c>
    </row>
    <row r="45" spans="2:11" ht="15">
      <c r="B45" s="84" t="s">
        <v>112</v>
      </c>
      <c r="C45" s="49">
        <v>85662</v>
      </c>
      <c r="D45" s="49" t="s">
        <v>11</v>
      </c>
      <c r="E45" s="50" t="s">
        <v>86</v>
      </c>
      <c r="F45" s="49" t="s">
        <v>87</v>
      </c>
      <c r="G45" s="28">
        <v>25</v>
      </c>
      <c r="H45" s="27">
        <v>11.32</v>
      </c>
      <c r="I45" s="39">
        <f>ROUNDUP(H45*(1+$K$7),2)</f>
        <v>13.97</v>
      </c>
      <c r="J45" s="28">
        <f>H45*G45</f>
        <v>283</v>
      </c>
      <c r="K45" s="72">
        <f>G45*I45</f>
        <v>349.25</v>
      </c>
    </row>
    <row r="46" spans="2:11" ht="25.5">
      <c r="B46" s="84" t="s">
        <v>113</v>
      </c>
      <c r="C46" s="51">
        <v>90280</v>
      </c>
      <c r="D46" s="49" t="s">
        <v>11</v>
      </c>
      <c r="E46" s="50" t="s">
        <v>88</v>
      </c>
      <c r="F46" s="49" t="s">
        <v>29</v>
      </c>
      <c r="G46" s="39">
        <v>1.6</v>
      </c>
      <c r="H46" s="39">
        <v>358.78</v>
      </c>
      <c r="I46" s="39">
        <f aca="true" t="shared" si="3" ref="I46:I53">ROUNDUP(H46*(1+$K$7),2)</f>
        <v>442.74</v>
      </c>
      <c r="J46" s="28">
        <f aca="true" t="shared" si="4" ref="J46:J52">H46*G46</f>
        <v>574.048</v>
      </c>
      <c r="K46" s="72">
        <f aca="true" t="shared" si="5" ref="K46:K52">G46*I46</f>
        <v>708.384</v>
      </c>
    </row>
    <row r="47" spans="2:11" ht="15">
      <c r="B47" s="84" t="s">
        <v>114</v>
      </c>
      <c r="C47" s="51"/>
      <c r="D47" s="49" t="s">
        <v>78</v>
      </c>
      <c r="E47" s="50" t="s">
        <v>89</v>
      </c>
      <c r="F47" s="49" t="s">
        <v>74</v>
      </c>
      <c r="G47" s="39">
        <v>4</v>
      </c>
      <c r="H47" s="39">
        <v>386.24</v>
      </c>
      <c r="I47" s="39">
        <f t="shared" si="3"/>
        <v>476.63</v>
      </c>
      <c r="J47" s="28">
        <f t="shared" si="4"/>
        <v>1544.96</v>
      </c>
      <c r="K47" s="72">
        <f t="shared" si="5"/>
        <v>1906.52</v>
      </c>
    </row>
    <row r="48" spans="2:11" ht="15">
      <c r="B48" s="83" t="s">
        <v>36</v>
      </c>
      <c r="C48" s="49"/>
      <c r="D48" s="49"/>
      <c r="E48" s="53" t="s">
        <v>83</v>
      </c>
      <c r="F48" s="49"/>
      <c r="G48" s="35"/>
      <c r="H48" s="27"/>
      <c r="I48" s="39">
        <f t="shared" si="3"/>
        <v>0</v>
      </c>
      <c r="J48" s="28">
        <f t="shared" si="4"/>
        <v>0</v>
      </c>
      <c r="K48" s="72">
        <f t="shared" si="5"/>
        <v>0</v>
      </c>
    </row>
    <row r="49" spans="2:11" ht="25.5">
      <c r="B49" s="84" t="s">
        <v>115</v>
      </c>
      <c r="C49" s="51">
        <v>90280</v>
      </c>
      <c r="D49" s="49" t="s">
        <v>11</v>
      </c>
      <c r="E49" s="50" t="s">
        <v>88</v>
      </c>
      <c r="F49" s="49" t="s">
        <v>29</v>
      </c>
      <c r="G49" s="35">
        <v>0.25</v>
      </c>
      <c r="H49" s="27">
        <f>H46</f>
        <v>358.78</v>
      </c>
      <c r="I49" s="39">
        <f t="shared" si="3"/>
        <v>442.74</v>
      </c>
      <c r="J49" s="28">
        <f t="shared" si="4"/>
        <v>89.695</v>
      </c>
      <c r="K49" s="72">
        <f t="shared" si="5"/>
        <v>110.685</v>
      </c>
    </row>
    <row r="50" spans="2:11" ht="15">
      <c r="B50" s="83" t="s">
        <v>116</v>
      </c>
      <c r="C50" s="49"/>
      <c r="D50" s="49"/>
      <c r="E50" s="53" t="s">
        <v>84</v>
      </c>
      <c r="F50" s="49"/>
      <c r="G50" s="35"/>
      <c r="H50" s="27"/>
      <c r="I50" s="39">
        <f t="shared" si="3"/>
        <v>0</v>
      </c>
      <c r="J50" s="28">
        <f t="shared" si="4"/>
        <v>0</v>
      </c>
      <c r="K50" s="72">
        <f t="shared" si="5"/>
        <v>0</v>
      </c>
    </row>
    <row r="51" spans="2:11" ht="15">
      <c r="B51" s="84" t="s">
        <v>117</v>
      </c>
      <c r="C51" s="49"/>
      <c r="D51" s="49" t="str">
        <f>D47</f>
        <v>MERCADO</v>
      </c>
      <c r="E51" s="50" t="s">
        <v>90</v>
      </c>
      <c r="F51" s="49" t="s">
        <v>91</v>
      </c>
      <c r="G51" s="35">
        <v>1205.35</v>
      </c>
      <c r="H51" s="27">
        <v>6.86</v>
      </c>
      <c r="I51" s="39">
        <f t="shared" si="3"/>
        <v>8.47</v>
      </c>
      <c r="J51" s="28">
        <f t="shared" si="4"/>
        <v>8268.701</v>
      </c>
      <c r="K51" s="72">
        <f t="shared" si="5"/>
        <v>10209.3145</v>
      </c>
    </row>
    <row r="52" spans="2:11" ht="15">
      <c r="B52" s="84" t="s">
        <v>118</v>
      </c>
      <c r="C52" s="97">
        <v>11977</v>
      </c>
      <c r="D52" s="49" t="s">
        <v>77</v>
      </c>
      <c r="E52" s="54" t="s">
        <v>92</v>
      </c>
      <c r="F52" s="49" t="s">
        <v>74</v>
      </c>
      <c r="G52" s="39">
        <v>150</v>
      </c>
      <c r="H52" s="39">
        <v>4.8</v>
      </c>
      <c r="I52" s="39">
        <f t="shared" si="3"/>
        <v>5.93</v>
      </c>
      <c r="J52" s="28">
        <f t="shared" si="4"/>
        <v>720</v>
      </c>
      <c r="K52" s="72">
        <f t="shared" si="5"/>
        <v>889.5</v>
      </c>
    </row>
    <row r="53" spans="2:11" ht="26.25" thickBot="1">
      <c r="B53" s="84" t="s">
        <v>119</v>
      </c>
      <c r="C53" s="97">
        <v>97626</v>
      </c>
      <c r="D53" s="49" t="s">
        <v>11</v>
      </c>
      <c r="E53" s="54" t="s">
        <v>93</v>
      </c>
      <c r="F53" s="49" t="s">
        <v>29</v>
      </c>
      <c r="G53" s="39">
        <v>0.045</v>
      </c>
      <c r="H53" s="39">
        <v>453.77</v>
      </c>
      <c r="I53" s="39">
        <f t="shared" si="3"/>
        <v>559.96</v>
      </c>
      <c r="J53" s="28">
        <f>H53*G53</f>
        <v>20.419649999999997</v>
      </c>
      <c r="K53" s="72">
        <f>G53*I53</f>
        <v>25.1982</v>
      </c>
    </row>
    <row r="54" spans="2:11" ht="15.75" thickBot="1">
      <c r="B54" s="74"/>
      <c r="C54" s="75"/>
      <c r="D54" s="75"/>
      <c r="E54" s="75"/>
      <c r="F54" s="75"/>
      <c r="G54" s="75"/>
      <c r="H54" s="76" t="s">
        <v>28</v>
      </c>
      <c r="I54" s="76"/>
      <c r="J54" s="86"/>
      <c r="K54" s="87">
        <f>SUM(K43:K53)</f>
        <v>16640.7317</v>
      </c>
    </row>
    <row r="55" spans="14:15" ht="15.75" thickBot="1">
      <c r="N55" s="100"/>
      <c r="O55" s="100"/>
    </row>
    <row r="56" spans="2:15" ht="15">
      <c r="B56" s="77">
        <v>5</v>
      </c>
      <c r="C56" s="78"/>
      <c r="D56" s="78"/>
      <c r="E56" s="79" t="s">
        <v>55</v>
      </c>
      <c r="F56" s="79"/>
      <c r="G56" s="80"/>
      <c r="H56" s="81"/>
      <c r="I56" s="81"/>
      <c r="J56" s="79"/>
      <c r="K56" s="82"/>
      <c r="N56" s="100"/>
      <c r="O56" s="100"/>
    </row>
    <row r="57" spans="2:15" ht="38.25">
      <c r="B57" s="96" t="s">
        <v>104</v>
      </c>
      <c r="C57" s="49">
        <v>97129</v>
      </c>
      <c r="D57" s="49" t="s">
        <v>11</v>
      </c>
      <c r="E57" s="50" t="s">
        <v>71</v>
      </c>
      <c r="F57" s="49" t="s">
        <v>27</v>
      </c>
      <c r="G57" s="39">
        <v>1764</v>
      </c>
      <c r="H57" s="39">
        <v>8.86</v>
      </c>
      <c r="I57" s="39">
        <f>ROUNDUP(H57*(1+$K$7),2)</f>
        <v>10.94</v>
      </c>
      <c r="J57" s="28">
        <f>H57*G57</f>
        <v>15629.039999999999</v>
      </c>
      <c r="K57" s="72">
        <f>G57*I57</f>
        <v>19298.16</v>
      </c>
      <c r="N57" s="100"/>
      <c r="O57" s="100"/>
    </row>
    <row r="58" spans="2:15" ht="15">
      <c r="B58" s="96" t="s">
        <v>120</v>
      </c>
      <c r="C58" s="51">
        <v>9826</v>
      </c>
      <c r="D58" s="49" t="s">
        <v>77</v>
      </c>
      <c r="E58" s="50" t="s">
        <v>75</v>
      </c>
      <c r="F58" s="49" t="s">
        <v>27</v>
      </c>
      <c r="G58" s="39">
        <v>1764</v>
      </c>
      <c r="H58" s="39">
        <v>198.48</v>
      </c>
      <c r="I58" s="39">
        <f>ROUNDUP(H58*(1+$K$7),2)</f>
        <v>244.92999999999998</v>
      </c>
      <c r="J58" s="28">
        <f>H58*G58</f>
        <v>350118.72</v>
      </c>
      <c r="K58" s="72">
        <f>G58*I58</f>
        <v>432056.51999999996</v>
      </c>
      <c r="N58" s="100"/>
      <c r="O58" s="100"/>
    </row>
    <row r="59" spans="2:15" ht="15">
      <c r="B59" s="96" t="s">
        <v>121</v>
      </c>
      <c r="C59" s="51" t="s">
        <v>73</v>
      </c>
      <c r="D59" s="49" t="s">
        <v>11</v>
      </c>
      <c r="E59" s="50" t="s">
        <v>72</v>
      </c>
      <c r="F59" s="49" t="s">
        <v>74</v>
      </c>
      <c r="G59" s="39">
        <v>4</v>
      </c>
      <c r="H59" s="39">
        <v>256.55</v>
      </c>
      <c r="I59" s="39">
        <f>ROUNDUP(H59*(1+$K$7),2)</f>
        <v>316.59</v>
      </c>
      <c r="J59" s="28">
        <f>H59*G59</f>
        <v>1026.2</v>
      </c>
      <c r="K59" s="72">
        <f>G59*I59</f>
        <v>1266.36</v>
      </c>
      <c r="N59" s="100"/>
      <c r="O59" s="100"/>
    </row>
    <row r="60" spans="2:15" ht="15">
      <c r="B60" s="96" t="s">
        <v>122</v>
      </c>
      <c r="C60" s="51">
        <v>320</v>
      </c>
      <c r="D60" s="49" t="s">
        <v>77</v>
      </c>
      <c r="E60" s="50" t="s">
        <v>76</v>
      </c>
      <c r="F60" s="49" t="s">
        <v>74</v>
      </c>
      <c r="G60" s="39">
        <v>8</v>
      </c>
      <c r="H60" s="39">
        <v>66.68</v>
      </c>
      <c r="I60" s="39">
        <f>ROUNDUP(H60*(1+$K$7),2)</f>
        <v>82.29</v>
      </c>
      <c r="J60" s="28">
        <f>H60*G60</f>
        <v>533.44</v>
      </c>
      <c r="K60" s="72">
        <f>G60*I60</f>
        <v>658.32</v>
      </c>
      <c r="N60" s="100"/>
      <c r="O60" s="100"/>
    </row>
    <row r="61" spans="2:15" ht="26.25" thickBot="1">
      <c r="B61" s="96" t="s">
        <v>123</v>
      </c>
      <c r="C61" s="52"/>
      <c r="D61" s="49" t="s">
        <v>79</v>
      </c>
      <c r="E61" s="50" t="s">
        <v>80</v>
      </c>
      <c r="F61" s="49" t="s">
        <v>74</v>
      </c>
      <c r="G61" s="39">
        <v>4</v>
      </c>
      <c r="H61" s="39">
        <v>2221.84</v>
      </c>
      <c r="I61" s="39">
        <f>ROUNDUP(H61*(1+$K$7),2)</f>
        <v>2741.76</v>
      </c>
      <c r="J61" s="28">
        <f>H61*G61</f>
        <v>8887.36</v>
      </c>
      <c r="K61" s="72">
        <f>G61*I61</f>
        <v>10967.04</v>
      </c>
      <c r="N61" s="100"/>
      <c r="O61" s="100"/>
    </row>
    <row r="62" spans="2:15" ht="15.75" thickBot="1">
      <c r="B62" s="74"/>
      <c r="C62" s="75"/>
      <c r="D62" s="75"/>
      <c r="E62" s="75"/>
      <c r="F62" s="75"/>
      <c r="G62" s="75"/>
      <c r="H62" s="76" t="s">
        <v>28</v>
      </c>
      <c r="I62" s="76"/>
      <c r="J62" s="86"/>
      <c r="K62" s="87">
        <f>SUM(K57:K61)</f>
        <v>464246.3999999999</v>
      </c>
      <c r="N62" s="100"/>
      <c r="O62" s="100"/>
    </row>
    <row r="63" spans="2:15" ht="15.75" thickBot="1">
      <c r="B63" s="20"/>
      <c r="C63" s="20"/>
      <c r="D63" s="20"/>
      <c r="E63" s="21"/>
      <c r="F63" s="20"/>
      <c r="G63" s="32"/>
      <c r="H63" s="23"/>
      <c r="I63" s="23"/>
      <c r="J63" s="56"/>
      <c r="K63" s="23"/>
      <c r="N63" s="100"/>
      <c r="O63" s="100"/>
    </row>
    <row r="64" spans="2:15" ht="15">
      <c r="B64" s="77">
        <v>6</v>
      </c>
      <c r="C64" s="78"/>
      <c r="D64" s="78"/>
      <c r="E64" s="79" t="s">
        <v>94</v>
      </c>
      <c r="F64" s="79"/>
      <c r="G64" s="79"/>
      <c r="H64" s="81"/>
      <c r="I64" s="81"/>
      <c r="J64" s="79"/>
      <c r="K64" s="82"/>
      <c r="N64" s="100"/>
      <c r="O64" s="100"/>
    </row>
    <row r="65" spans="2:15" ht="25.5">
      <c r="B65" s="73" t="s">
        <v>124</v>
      </c>
      <c r="C65" s="57">
        <v>92970</v>
      </c>
      <c r="D65" s="57" t="s">
        <v>11</v>
      </c>
      <c r="E65" s="58" t="s">
        <v>95</v>
      </c>
      <c r="F65" s="49" t="s">
        <v>30</v>
      </c>
      <c r="G65" s="39">
        <f>75*1.2</f>
        <v>90</v>
      </c>
      <c r="H65" s="39">
        <v>12.7</v>
      </c>
      <c r="I65" s="39">
        <f>ROUNDUP(H65*(1+$K$7),2)</f>
        <v>15.68</v>
      </c>
      <c r="J65" s="28">
        <f>H65*G65</f>
        <v>1143</v>
      </c>
      <c r="K65" s="72">
        <f>G65*I65</f>
        <v>1411.2</v>
      </c>
      <c r="N65" s="100"/>
      <c r="O65" s="100"/>
    </row>
    <row r="66" spans="2:15" ht="25.5">
      <c r="B66" s="73" t="s">
        <v>125</v>
      </c>
      <c r="C66" s="57">
        <v>97914</v>
      </c>
      <c r="D66" s="57" t="s">
        <v>11</v>
      </c>
      <c r="E66" s="58" t="s">
        <v>101</v>
      </c>
      <c r="F66" s="49" t="s">
        <v>102</v>
      </c>
      <c r="G66" s="39">
        <f>G65*0.3</f>
        <v>27</v>
      </c>
      <c r="H66" s="39">
        <v>1.61</v>
      </c>
      <c r="I66" s="39">
        <f aca="true" t="shared" si="6" ref="I66:I73">ROUNDUP(H66*(1+$K$7),2)</f>
        <v>1.99</v>
      </c>
      <c r="J66" s="28">
        <f aca="true" t="shared" si="7" ref="J66:J73">H66*G66</f>
        <v>43.470000000000006</v>
      </c>
      <c r="K66" s="72">
        <f aca="true" t="shared" si="8" ref="K66:K73">G66*I66</f>
        <v>53.73</v>
      </c>
      <c r="N66" s="100"/>
      <c r="O66" s="100"/>
    </row>
    <row r="67" spans="2:15" ht="25.5">
      <c r="B67" s="73" t="s">
        <v>126</v>
      </c>
      <c r="C67" s="57">
        <v>97822</v>
      </c>
      <c r="D67" s="57" t="s">
        <v>11</v>
      </c>
      <c r="E67" s="58" t="s">
        <v>97</v>
      </c>
      <c r="F67" s="49" t="s">
        <v>30</v>
      </c>
      <c r="G67" s="39">
        <f>G65</f>
        <v>90</v>
      </c>
      <c r="H67" s="39">
        <v>19.69</v>
      </c>
      <c r="I67" s="39">
        <f t="shared" si="6"/>
        <v>24.3</v>
      </c>
      <c r="J67" s="28">
        <f t="shared" si="7"/>
        <v>1772.1000000000001</v>
      </c>
      <c r="K67" s="72">
        <f t="shared" si="8"/>
        <v>2187</v>
      </c>
      <c r="N67" s="100"/>
      <c r="O67" s="100"/>
    </row>
    <row r="68" spans="2:15" ht="25.5">
      <c r="B68" s="73" t="s">
        <v>127</v>
      </c>
      <c r="C68" s="57">
        <v>95303</v>
      </c>
      <c r="D68" s="57" t="s">
        <v>11</v>
      </c>
      <c r="E68" s="58" t="s">
        <v>103</v>
      </c>
      <c r="F68" s="49" t="s">
        <v>102</v>
      </c>
      <c r="G68" s="39">
        <f>G67*0.2</f>
        <v>18</v>
      </c>
      <c r="H68" s="39">
        <v>1.03</v>
      </c>
      <c r="I68" s="39">
        <f t="shared" si="6"/>
        <v>1.28</v>
      </c>
      <c r="J68" s="28">
        <f t="shared" si="7"/>
        <v>18.54</v>
      </c>
      <c r="K68" s="72">
        <f t="shared" si="8"/>
        <v>23.04</v>
      </c>
      <c r="N68" s="100"/>
      <c r="O68" s="100"/>
    </row>
    <row r="69" spans="2:14" ht="25.5">
      <c r="B69" s="73" t="s">
        <v>128</v>
      </c>
      <c r="C69" s="59">
        <v>92396</v>
      </c>
      <c r="D69" s="59" t="s">
        <v>11</v>
      </c>
      <c r="E69" s="60" t="s">
        <v>96</v>
      </c>
      <c r="F69" s="49" t="s">
        <v>30</v>
      </c>
      <c r="G69" s="39">
        <f>1020*3</f>
        <v>3060</v>
      </c>
      <c r="H69" s="39">
        <v>54.59</v>
      </c>
      <c r="I69" s="39">
        <f t="shared" si="6"/>
        <v>67.37</v>
      </c>
      <c r="J69" s="28">
        <f t="shared" si="7"/>
        <v>167045.40000000002</v>
      </c>
      <c r="K69" s="72">
        <f t="shared" si="8"/>
        <v>206152.2</v>
      </c>
      <c r="N69" s="99"/>
    </row>
    <row r="70" spans="2:14" ht="25.5">
      <c r="B70" s="73" t="s">
        <v>129</v>
      </c>
      <c r="C70" s="59" t="s">
        <v>133</v>
      </c>
      <c r="D70" s="59" t="s">
        <v>11</v>
      </c>
      <c r="E70" s="60" t="s">
        <v>134</v>
      </c>
      <c r="F70" s="49" t="s">
        <v>30</v>
      </c>
      <c r="G70" s="39">
        <f>600*3</f>
        <v>1800</v>
      </c>
      <c r="H70" s="39">
        <v>19.68</v>
      </c>
      <c r="I70" s="39">
        <f>ROUNDUP(H70*(1+$K$7),2)</f>
        <v>24.290000000000003</v>
      </c>
      <c r="J70" s="28">
        <f>H70*G70</f>
        <v>35424</v>
      </c>
      <c r="K70" s="72">
        <f>G70*I70</f>
        <v>43722.00000000001</v>
      </c>
      <c r="N70" s="99"/>
    </row>
    <row r="71" spans="2:14" ht="25.5">
      <c r="B71" s="73" t="s">
        <v>130</v>
      </c>
      <c r="C71" s="59">
        <v>94266</v>
      </c>
      <c r="D71" s="59" t="s">
        <v>11</v>
      </c>
      <c r="E71" s="60" t="s">
        <v>98</v>
      </c>
      <c r="F71" s="49" t="s">
        <v>27</v>
      </c>
      <c r="G71" s="39">
        <f>10*2*2</f>
        <v>40</v>
      </c>
      <c r="H71" s="39">
        <v>33.02</v>
      </c>
      <c r="I71" s="39">
        <f t="shared" si="6"/>
        <v>40.75</v>
      </c>
      <c r="J71" s="28">
        <f t="shared" si="7"/>
        <v>1320.8000000000002</v>
      </c>
      <c r="K71" s="72">
        <f t="shared" si="8"/>
        <v>1630</v>
      </c>
      <c r="N71" s="99"/>
    </row>
    <row r="72" spans="2:14" ht="25.5">
      <c r="B72" s="73" t="s">
        <v>131</v>
      </c>
      <c r="C72" s="59">
        <v>94282</v>
      </c>
      <c r="D72" s="59" t="s">
        <v>11</v>
      </c>
      <c r="E72" s="60" t="s">
        <v>99</v>
      </c>
      <c r="F72" s="49" t="s">
        <v>27</v>
      </c>
      <c r="G72" s="39">
        <f>G71</f>
        <v>40</v>
      </c>
      <c r="H72" s="39">
        <v>47.09</v>
      </c>
      <c r="I72" s="39">
        <f t="shared" si="6"/>
        <v>58.11</v>
      </c>
      <c r="J72" s="28">
        <f t="shared" si="7"/>
        <v>1883.6000000000001</v>
      </c>
      <c r="K72" s="72">
        <f t="shared" si="8"/>
        <v>2324.4</v>
      </c>
      <c r="N72" s="99"/>
    </row>
    <row r="73" spans="2:14" ht="15.75" thickBot="1">
      <c r="B73" s="73" t="s">
        <v>135</v>
      </c>
      <c r="C73" s="59">
        <v>36178</v>
      </c>
      <c r="D73" s="59" t="s">
        <v>77</v>
      </c>
      <c r="E73" s="60" t="s">
        <v>100</v>
      </c>
      <c r="F73" s="49" t="s">
        <v>74</v>
      </c>
      <c r="G73" s="39">
        <v>4675</v>
      </c>
      <c r="H73" s="39">
        <v>6.62</v>
      </c>
      <c r="I73" s="39">
        <f t="shared" si="6"/>
        <v>8.17</v>
      </c>
      <c r="J73" s="28">
        <f t="shared" si="7"/>
        <v>30948.5</v>
      </c>
      <c r="K73" s="72">
        <f t="shared" si="8"/>
        <v>38194.75</v>
      </c>
      <c r="N73" s="99"/>
    </row>
    <row r="74" spans="2:11" ht="15.75" thickBot="1">
      <c r="B74" s="74"/>
      <c r="C74" s="75"/>
      <c r="D74" s="75"/>
      <c r="E74" s="75"/>
      <c r="F74" s="75"/>
      <c r="G74" s="75"/>
      <c r="H74" s="76" t="s">
        <v>28</v>
      </c>
      <c r="I74" s="76"/>
      <c r="J74" s="86"/>
      <c r="K74" s="86">
        <f>SUM(K65:K73)</f>
        <v>295698.32</v>
      </c>
    </row>
    <row r="75" spans="2:11" ht="15.75" thickBot="1">
      <c r="B75" s="20"/>
      <c r="C75" s="20"/>
      <c r="D75" s="20"/>
      <c r="E75" s="21"/>
      <c r="F75" s="20"/>
      <c r="G75" s="22"/>
      <c r="H75" s="23"/>
      <c r="I75" s="23"/>
      <c r="J75" s="24"/>
      <c r="K75" s="23"/>
    </row>
    <row r="76" spans="2:11" ht="26.25" thickBot="1">
      <c r="B76" s="61"/>
      <c r="C76" s="62"/>
      <c r="D76" s="62"/>
      <c r="E76" s="62"/>
      <c r="F76" s="62"/>
      <c r="G76" s="62"/>
      <c r="H76" s="91" t="s">
        <v>37</v>
      </c>
      <c r="I76" s="91"/>
      <c r="J76" s="86"/>
      <c r="K76" s="86">
        <f>K74+K62+K54+K40+K30+K23</f>
        <v>950490.40697</v>
      </c>
    </row>
    <row r="77" spans="2:11" ht="15.75" thickBot="1">
      <c r="B77" s="63"/>
      <c r="C77" s="63"/>
      <c r="D77" s="63"/>
      <c r="E77" s="21"/>
      <c r="F77" s="20"/>
      <c r="G77" s="22"/>
      <c r="H77" s="23"/>
      <c r="I77" s="23"/>
      <c r="J77" s="64"/>
      <c r="K77" s="65"/>
    </row>
    <row r="78" spans="2:11" ht="15">
      <c r="B78" s="120" t="s">
        <v>38</v>
      </c>
      <c r="C78" s="121"/>
      <c r="D78" s="121"/>
      <c r="E78" s="121"/>
      <c r="F78" s="121"/>
      <c r="G78" s="121"/>
      <c r="H78" s="121"/>
      <c r="I78" s="121"/>
      <c r="J78" s="121"/>
      <c r="K78" s="122"/>
    </row>
    <row r="79" spans="2:11" ht="15.75" thickBot="1">
      <c r="B79" s="123"/>
      <c r="C79" s="124"/>
      <c r="D79" s="124"/>
      <c r="E79" s="124"/>
      <c r="F79" s="124"/>
      <c r="G79" s="124"/>
      <c r="H79" s="124"/>
      <c r="I79" s="124"/>
      <c r="J79" s="124"/>
      <c r="K79" s="125"/>
    </row>
    <row r="82" ht="15">
      <c r="J82" s="93" t="s">
        <v>43</v>
      </c>
    </row>
    <row r="83" ht="9.75" customHeight="1">
      <c r="J83" s="93" t="s">
        <v>60</v>
      </c>
    </row>
    <row r="84" ht="9.75" customHeight="1">
      <c r="J84" s="93" t="s">
        <v>44</v>
      </c>
    </row>
    <row r="85" ht="9.75" customHeight="1">
      <c r="J85" s="94" t="s">
        <v>45</v>
      </c>
    </row>
  </sheetData>
  <sheetProtection/>
  <mergeCells count="5">
    <mergeCell ref="B2:K4"/>
    <mergeCell ref="B78:K79"/>
    <mergeCell ref="K9:K10"/>
    <mergeCell ref="B9:J9"/>
    <mergeCell ref="C5:E5"/>
  </mergeCells>
  <conditionalFormatting sqref="G11">
    <cfRule type="cellIs" priority="33" dxfId="5" operator="equal" stopIfTrue="1">
      <formula>0</formula>
    </cfRule>
  </conditionalFormatting>
  <conditionalFormatting sqref="H11:J11">
    <cfRule type="cellIs" priority="32" dxfId="5" operator="equal" stopIfTrue="1">
      <formula>0</formula>
    </cfRule>
  </conditionalFormatting>
  <conditionalFormatting sqref="J23:J24">
    <cfRule type="cellIs" priority="31" dxfId="5" operator="equal" stopIfTrue="1">
      <formula>0</formula>
    </cfRule>
  </conditionalFormatting>
  <conditionalFormatting sqref="H64:J64">
    <cfRule type="cellIs" priority="30" dxfId="5" operator="equal" stopIfTrue="1">
      <formula>0</formula>
    </cfRule>
  </conditionalFormatting>
  <conditionalFormatting sqref="K9">
    <cfRule type="cellIs" priority="2" dxfId="5" operator="equal" stopIfTrue="1">
      <formula>0</formula>
    </cfRule>
  </conditionalFormatting>
  <printOptions/>
  <pageMargins left="0.7" right="0.7" top="0.75" bottom="0.75" header="0.3" footer="0.3"/>
  <pageSetup fitToHeight="0" fitToWidth="1" horizontalDpi="600" verticalDpi="600" orientation="landscape"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Ana Otilia Pamplona</cp:lastModifiedBy>
  <cp:lastPrinted>2019-02-24T00:35:17Z</cp:lastPrinted>
  <dcterms:created xsi:type="dcterms:W3CDTF">2018-05-09T14:12:32Z</dcterms:created>
  <dcterms:modified xsi:type="dcterms:W3CDTF">2019-09-13T11:06:28Z</dcterms:modified>
  <cp:category/>
  <cp:version/>
  <cp:contentType/>
  <cp:contentStatus/>
</cp:coreProperties>
</file>