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56" yWindow="1695" windowWidth="20490" windowHeight="7755" tabRatio="692" activeTab="0"/>
  </bookViews>
  <sheets>
    <sheet name="ORÇAMENTO" sheetId="1" r:id="rId1"/>
    <sheet name="COMP" sheetId="2" r:id="rId2"/>
    <sheet name="CRONOGRAMA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0">#N/A</definedName>
    <definedName name="\e">#N/A</definedName>
    <definedName name="__SL6">#N/A</definedName>
    <definedName name="_expansao">#REF!</definedName>
    <definedName name="_expansao___0">#REF!</definedName>
    <definedName name="_expansao___2">#REF!</definedName>
    <definedName name="_Key1" hidden="1">#REF!</definedName>
    <definedName name="_Key2" hidden="1">#REF!</definedName>
    <definedName name="_MAT1">'[1]EQUIP'!#REF!</definedName>
    <definedName name="_Order1" hidden="1">255</definedName>
    <definedName name="_Order2" hidden="1">255</definedName>
    <definedName name="_SL6">#N/A</definedName>
    <definedName name="_Sort" hidden="1">#REF!</definedName>
    <definedName name="A">'[2]MDO'!#REF!</definedName>
    <definedName name="AAA">#REF!</definedName>
    <definedName name="aaaaaaa" hidden="1">#REF!</definedName>
    <definedName name="ABRE_COLUNAS">#N/A</definedName>
    <definedName name="ACERTA_TITULOS">#N/A</definedName>
    <definedName name="ar">#REF!</definedName>
    <definedName name="_xlnm.Print_Area" localSheetId="1">'COMP'!$A$1:$G$65</definedName>
    <definedName name="_xlnm.Print_Area" localSheetId="0">'ORÇAMENTO'!$A$1:$I$107</definedName>
    <definedName name="Área_impressão_IM">#REF!</definedName>
    <definedName name="ASP">#REF!</definedName>
    <definedName name="BANCO">#REF!</definedName>
    <definedName name="BANCO1">#REF!</definedName>
    <definedName name="BANCO2">#REF!</definedName>
    <definedName name="BANCO3">#REF!</definedName>
    <definedName name="BANCO4">#REF!</definedName>
    <definedName name="bdi">#REF!</definedName>
    <definedName name="BLOCO_BEEP">#N/A</definedName>
    <definedName name="BLOCO_IMPRESSAO">#N/A</definedName>
    <definedName name="BLOCO_SI">#N/A</definedName>
    <definedName name="bocais">#REF!</definedName>
    <definedName name="bocais___0">#REF!</definedName>
    <definedName name="bocais___2">#REF!</definedName>
    <definedName name="Bomba_putzmeister">#REF!</definedName>
    <definedName name="calculo_de_hf">#REF!</definedName>
    <definedName name="calculo_de_hf___0">#REF!</definedName>
    <definedName name="calculo_de_hf___2">#REF!</definedName>
    <definedName name="Capa1">#REF!</definedName>
    <definedName name="CODIGO">#REF!</definedName>
    <definedName name="Código">#REF!</definedName>
    <definedName name="COMEÇO">'[3]CAPA -1'!#REF!</definedName>
    <definedName name="CONTADOR">#N/A</definedName>
    <definedName name="CPAV">#REF!</definedName>
    <definedName name="CRITERIA">'[4]MV cubicle'!#REF!</definedName>
    <definedName name="cu" hidden="1">#REF!</definedName>
    <definedName name="D">'[5]Serviços'!$A:$I</definedName>
    <definedName name="Data">#REF!</definedName>
    <definedName name="DEF_I_U_Q_ATUAL">#N/A</definedName>
    <definedName name="DEF_ITEM_ATUAL">#N/A</definedName>
    <definedName name="DEFINE_COMECO">#N/A</definedName>
    <definedName name="DEFINE_Q_ATUAL">#N/A</definedName>
    <definedName name="DEFINE_RANGE">#N/A</definedName>
    <definedName name="DEFINE_U_ATUAL">#N/A</definedName>
    <definedName name="DEL_LINHA">#N/A</definedName>
    <definedName name="df">'[5]Serviços'!$A:$I</definedName>
    <definedName name="DIMENSIONAMENTO_DE_TUBULAÇÃO">#REF!</definedName>
    <definedName name="DIMENSIONAMENTO_DE_TUBULAÇÃO___0">#REF!</definedName>
    <definedName name="DIMENSIONAMENTO_DE_TUBULAÇÃO___2">#REF!</definedName>
    <definedName name="DIST">#REF!</definedName>
    <definedName name="DIST1">#REF!</definedName>
    <definedName name="DIST10">#REF!</definedName>
    <definedName name="DIST2">#REF!</definedName>
    <definedName name="DT">'[6]Dados'!$A$6</definedName>
    <definedName name="DTUBOS">#REF!</definedName>
    <definedName name="DTUBOS___0">#REF!</definedName>
    <definedName name="DTUBOS___2">#REF!</definedName>
    <definedName name="E">#REF!</definedName>
    <definedName name="E_ESQUERDA">#N/A</definedName>
    <definedName name="Edital">#REF!</definedName>
    <definedName name="EQPTO">#REF!</definedName>
    <definedName name="equipamento">#REF!</definedName>
    <definedName name="ERRO">#N/A</definedName>
    <definedName name="Excel_BuiltIn__FilterDatabase_1">'[7]REPROGRAMAÇÃO ORÇAMENTO'!#REF!</definedName>
    <definedName name="Excel_BuiltIn__FilterDatabase_13">#REF!</definedName>
    <definedName name="Excel_BuiltIn__FilterDatabase_14">#REF!</definedName>
    <definedName name="Excel_BuiltIn__FilterDatabase_15">#REF!</definedName>
    <definedName name="Excel_BuiltIn__FilterDatabase_16">#REF!</definedName>
    <definedName name="Excel_BuiltIn__FilterDatabase_17">#REF!</definedName>
    <definedName name="Excel_BuiltIn__FilterDatabase_18">#REF!</definedName>
    <definedName name="expansão">#REF!</definedName>
    <definedName name="FINAL">#N/A</definedName>
    <definedName name="FUNCAO">#N/A</definedName>
    <definedName name="FUNCAO_1">#N/A</definedName>
    <definedName name="FUNCAO_3">#N/A</definedName>
    <definedName name="FUNCAO_TITULOS">#N/A</definedName>
    <definedName name="Hilfetext">"Bearbeitungsfeld 20"</definedName>
    <definedName name="IA">#N/A</definedName>
    <definedName name="insumos">#REF!</definedName>
    <definedName name="ITEM">#REF!</definedName>
    <definedName name="L_">#N/A</definedName>
    <definedName name="Licitante">'[8]2.1.1'!$B$3</definedName>
    <definedName name="lp">#REF!</definedName>
    <definedName name="Mão_de_Obra">#REF!</definedName>
    <definedName name="MAT">'[1]EQUIP'!#REF!</definedName>
    <definedName name="materiais">#REF!</definedName>
    <definedName name="MENSAGEM">#N/A</definedName>
    <definedName name="MENSSAGEM_ERRO">#N/A</definedName>
    <definedName name="MO">'[1]EQUIP'!#REF!</definedName>
    <definedName name="N_FOLHAS">#N/A</definedName>
    <definedName name="Objeto">#REF!</definedName>
    <definedName name="OI" hidden="1">#REF!</definedName>
    <definedName name="PL_ABC">#REF!</definedName>
    <definedName name="planilha">#REF!</definedName>
    <definedName name="Print_Area_MI">'[9]RESGER'!#REF!</definedName>
    <definedName name="Print_Titles_MI">'[9]RESGER'!$1:$9,'[9]RESGER'!$E:$E</definedName>
    <definedName name="QA">#N/A</definedName>
    <definedName name="reducao">#REF!</definedName>
    <definedName name="reducao___0">#REF!</definedName>
    <definedName name="reducao___2">#REF!</definedName>
    <definedName name="RES_CPS">#REF!</definedName>
    <definedName name="RETORNA_CURSOR">#N/A</definedName>
    <definedName name="SchDialog">"Schaltfläche 10"</definedName>
    <definedName name="SchPrüfen">"Schaltfläche 8"</definedName>
    <definedName name="Serviços">'[10]Serviços'!$A:$I</definedName>
    <definedName name="SOBE_ATE_I_0">#N/A</definedName>
    <definedName name="STOP">#N/A</definedName>
    <definedName name="STOP_3">#N/A</definedName>
    <definedName name="SUB_91">#N/A</definedName>
    <definedName name="SUB_92">#N/A</definedName>
    <definedName name="SUB_93">#N/A</definedName>
    <definedName name="SUB_94">#N/A</definedName>
    <definedName name="SUB_95">#N/A</definedName>
    <definedName name="SUB_96">#N/A</definedName>
    <definedName name="SUB_97">#N/A</definedName>
    <definedName name="SUB_SI">#N/A</definedName>
    <definedName name="SUCCAO">#REF!</definedName>
    <definedName name="SUCCAO___0">#REF!</definedName>
    <definedName name="SUCCAO___2">#REF!</definedName>
    <definedName name="TABELA">#REF!</definedName>
    <definedName name="tabtubo">#REF!</definedName>
    <definedName name="tabtubo___0">#REF!</definedName>
    <definedName name="tabtubo___2">#REF!</definedName>
    <definedName name="TABTUBOMM">#REF!</definedName>
    <definedName name="TABTUBOMM___0">#REF!</definedName>
    <definedName name="TABTUBOMM___2">#REF!</definedName>
    <definedName name="Texto1" localSheetId="0">'ORÇAMENTO'!#REF!</definedName>
    <definedName name="Texto10" localSheetId="0">'ORÇAMENTO'!#REF!</definedName>
    <definedName name="Texto12" localSheetId="0">'ORÇAMENTO'!#REF!</definedName>
    <definedName name="Texto13" localSheetId="0">'ORÇAMENTO'!#REF!</definedName>
    <definedName name="Texto14" localSheetId="0">'ORÇAMENTO'!#REF!</definedName>
    <definedName name="Texto15" localSheetId="0">'ORÇAMENTO'!#REF!</definedName>
    <definedName name="Texto16" localSheetId="0">'ORÇAMENTO'!#REF!</definedName>
    <definedName name="Texto2" localSheetId="0">'ORÇAMENTO'!#REF!</definedName>
    <definedName name="Texto3" localSheetId="0">'ORÇAMENTO'!#REF!</definedName>
    <definedName name="Texto4" localSheetId="0">'ORÇAMENTO'!#REF!</definedName>
    <definedName name="Texto42" localSheetId="0">'ORÇAMENTO'!#REF!</definedName>
    <definedName name="Texto43" localSheetId="0">'ORÇAMENTO'!#REF!</definedName>
    <definedName name="Texto5" localSheetId="0">'ORÇAMENTO'!#REF!</definedName>
    <definedName name="Texto7" localSheetId="0">'ORÇAMENTO'!#REF!</definedName>
    <definedName name="Texto8" localSheetId="0">'ORÇAMENTO'!#REF!</definedName>
    <definedName name="Texto9" localSheetId="0">'ORÇAMENTO'!#REF!</definedName>
    <definedName name="_xlnm.Print_Titles" localSheetId="0">'ORÇAMENTO'!$1:$8</definedName>
    <definedName name="total">#REF!</definedName>
    <definedName name="Tubos_PRFV">#REF!</definedName>
    <definedName name="Tubos_PRFV___0">#REF!</definedName>
    <definedName name="Tubos_PRFV___2">#REF!</definedName>
    <definedName name="UA">#N/A</definedName>
    <definedName name="VALOR">#N/A</definedName>
    <definedName name="VALOR_1">#N/A</definedName>
    <definedName name="VALOR_2">#N/A</definedName>
    <definedName name="vasos.xlx">#REF!</definedName>
    <definedName name="VAZAO">#REF!</definedName>
    <definedName name="VAZAO___0">#REF!</definedName>
    <definedName name="VAZAO___2">#REF!</definedName>
    <definedName name="VERIFICA_SI">#N/A</definedName>
    <definedName name="x">#REF!</definedName>
    <definedName name="Z">#REF!</definedName>
  </definedNames>
  <calcPr fullCalcOnLoad="1"/>
</workbook>
</file>

<file path=xl/comments1.xml><?xml version="1.0" encoding="utf-8"?>
<comments xmlns="http://schemas.openxmlformats.org/spreadsheetml/2006/main">
  <authors>
    <author>Uilson Ries</author>
    <author>uilson.ries</author>
  </authors>
  <commentList>
    <comment ref="F53" authorId="0">
      <text>
        <r>
          <rPr>
            <sz val="9"/>
            <rFont val="Segoe UI"/>
            <family val="2"/>
          </rPr>
          <t>Volume x empolamento x distância bota fora</t>
        </r>
      </text>
    </comment>
    <comment ref="F50" authorId="0">
      <text>
        <r>
          <rPr>
            <sz val="9"/>
            <rFont val="Segoe UI"/>
            <family val="2"/>
          </rPr>
          <t>ÁREA DEMOLIÇAO X ESPESSURA X DISTÂNCIA BOTA FORA</t>
        </r>
      </text>
    </comment>
    <comment ref="F54" authorId="0">
      <text>
        <r>
          <rPr>
            <sz val="9"/>
            <rFont val="Segoe UI"/>
            <family val="2"/>
          </rPr>
          <t>ÁREA PAVIMENTAÇÃO X ESPESSURA SUB BASE</t>
        </r>
      </text>
    </comment>
    <comment ref="F55" authorId="0">
      <text>
        <r>
          <rPr>
            <sz val="9"/>
            <rFont val="Segoe UI"/>
            <family val="2"/>
          </rPr>
          <t>ÁREA PAVIMENTAÇÃO X ESPESSURA SUB BASE</t>
        </r>
      </text>
    </comment>
    <comment ref="F61" authorId="0">
      <text>
        <r>
          <rPr>
            <sz val="9"/>
            <rFont val="Segoe UI"/>
            <family val="2"/>
          </rPr>
          <t xml:space="preserve">
ÁREA PAVIMENTAÇÃO X ESPESSURA DA BASE</t>
        </r>
      </text>
    </comment>
    <comment ref="F62" authorId="0">
      <text>
        <r>
          <rPr>
            <sz val="9"/>
            <rFont val="Segoe UI"/>
            <family val="2"/>
          </rPr>
          <t xml:space="preserve">VOLUME DE BASE X DISTÂNCIA ATÉ A JAZIDA
</t>
        </r>
      </text>
    </comment>
    <comment ref="F63" authorId="0">
      <text>
        <r>
          <rPr>
            <sz val="9"/>
            <rFont val="Segoe UI"/>
            <family val="2"/>
          </rPr>
          <t xml:space="preserve">VOLUME DE BRITA X PESO ESPECÍFICO
</t>
        </r>
      </text>
    </comment>
    <comment ref="F68" authorId="0">
      <text>
        <r>
          <rPr>
            <sz val="9"/>
            <rFont val="Segoe UI"/>
            <family val="2"/>
          </rPr>
          <t xml:space="preserve">ÁREA DE PAVIMENTAÇÃO X ESPESSURA DO CBUQ
</t>
        </r>
      </text>
    </comment>
    <comment ref="F38" authorId="1">
      <text>
        <r>
          <rPr>
            <sz val="9"/>
            <rFont val="Tahoma"/>
            <family val="2"/>
          </rPr>
          <t xml:space="preserve">=ÁREA DA SEÇÃO*COMPRIMENTO
</t>
        </r>
      </text>
    </comment>
  </commentList>
</comments>
</file>

<file path=xl/sharedStrings.xml><?xml version="1.0" encoding="utf-8"?>
<sst xmlns="http://schemas.openxmlformats.org/spreadsheetml/2006/main" count="536" uniqueCount="278">
  <si>
    <t>m3</t>
  </si>
  <si>
    <t>m2</t>
  </si>
  <si>
    <t>und</t>
  </si>
  <si>
    <t>t</t>
  </si>
  <si>
    <t>m</t>
  </si>
  <si>
    <t>SICRO</t>
  </si>
  <si>
    <t>SINAPI</t>
  </si>
  <si>
    <t>1.1</t>
  </si>
  <si>
    <t>txkm</t>
  </si>
  <si>
    <t>3.1</t>
  </si>
  <si>
    <t>Berço para tubulação</t>
  </si>
  <si>
    <t>Rede Longitudinal e Transversal</t>
  </si>
  <si>
    <t>3.4</t>
  </si>
  <si>
    <t xml:space="preserve">Reaterro de vala </t>
  </si>
  <si>
    <t>3.5</t>
  </si>
  <si>
    <t>3.7</t>
  </si>
  <si>
    <t>4.1</t>
  </si>
  <si>
    <t>PREFEITURA MUNICIPAL DE TIMBÓ</t>
  </si>
  <si>
    <t>PAVIMENTAÇÃO E QUALIFICAÇÃO DE VIAS URBANAS - 2ª ETAPA (PAC 02)</t>
  </si>
  <si>
    <t>PROJETO DE IMPLANTAÇÃO DO ANEL VIÁRIO – RUA ARAPONGUINHAS</t>
  </si>
  <si>
    <t>ITEM</t>
  </si>
  <si>
    <t>REFER.</t>
  </si>
  <si>
    <t>CÓDIGO</t>
  </si>
  <si>
    <t>DESCRIÇÃO DOS SERVIÇOS</t>
  </si>
  <si>
    <t>UNID.</t>
  </si>
  <si>
    <t>QUANT.</t>
  </si>
  <si>
    <t>ADMINISTRAÇÃO LOCAL/PLACA DE OBRA</t>
  </si>
  <si>
    <t>Comp. Unit.</t>
  </si>
  <si>
    <t>3.8</t>
  </si>
  <si>
    <t>OBRAS DE ARTE CORRENTE E DRENAGEM</t>
  </si>
  <si>
    <t>Escavação mecanizada de valas em material 1a cat., inclusive carga</t>
  </si>
  <si>
    <t>Transporte de material com caminhão basculante</t>
  </si>
  <si>
    <t>Aterro utilizando retroescavadeira e compac. vibrat.</t>
  </si>
  <si>
    <t>Fornec. e assent. de piso podo tátil (alerta/direcional) de concreto fck ≥ 35 MPa, cor vermelha, e=6 cm, inclusive pó de pedra/areia, e= 3 cm</t>
  </si>
  <si>
    <t>PLANILHA DE ORÇAMENTO</t>
  </si>
  <si>
    <t>CUSTO UNIT. (R$)</t>
  </si>
  <si>
    <t>VALOR UNIT.  (R$)</t>
  </si>
  <si>
    <t>VALOR TOTAL (R$)</t>
  </si>
  <si>
    <t>TOTAL DO ITEM</t>
  </si>
  <si>
    <t>Carga, manobra e descarga de materiais</t>
  </si>
  <si>
    <t>Meio fio de concreto pré-moldado (15 cm base x 30 cm altura), rejuntado com argamassa 1:3 cimento e areia, incluindo escavação e reaterro</t>
  </si>
  <si>
    <t>Fornecimento de material de jazida (2a cat.) para aterro com CBR ≥ 20%, sem transporte</t>
  </si>
  <si>
    <t>LOTE 05 - PROJETO DE ACESSOS A PONTE SOBRE O RIO BENEDITO INTERSEÇÃO 02</t>
  </si>
  <si>
    <t>LOTE 05 - PROJETO DE ACESSOS A PONTE SOBRE O RIO BENEDITO "ROTATORIA RUA BLUMENAU"</t>
  </si>
  <si>
    <t>74209/001</t>
  </si>
  <si>
    <t>Lastro de Brita</t>
  </si>
  <si>
    <t xml:space="preserve"> </t>
  </si>
  <si>
    <t>COMPOSIÇÃO DE PREÇO UNITÁRIA</t>
  </si>
  <si>
    <t>TIPO</t>
  </si>
  <si>
    <t>DESCRIÇÃO</t>
  </si>
  <si>
    <t>UNID</t>
  </si>
  <si>
    <t>CUSTO</t>
  </si>
  <si>
    <t>CUSTO UNIT.</t>
  </si>
  <si>
    <t>h</t>
  </si>
  <si>
    <t>Servente com encargos complementares</t>
  </si>
  <si>
    <t>PREÇO UNITÁRIO ADOTADO (SEM BDI)</t>
  </si>
  <si>
    <t>REFERÊNCIA</t>
  </si>
  <si>
    <r>
      <rPr>
        <b/>
        <sz val="12"/>
        <color indexed="8"/>
        <rFont val="Calibri"/>
        <family val="2"/>
      </rPr>
      <t>Unidade:</t>
    </r>
    <r>
      <rPr>
        <sz val="12"/>
        <color indexed="8"/>
        <rFont val="Calibri"/>
        <family val="2"/>
      </rPr>
      <t xml:space="preserve">     m2</t>
    </r>
  </si>
  <si>
    <t>Calceteiro com encargos complementares</t>
  </si>
  <si>
    <t>Operador de Maquinas e Equipamentos (Compactador de solo placa vibratória)</t>
  </si>
  <si>
    <t>Sinapi</t>
  </si>
  <si>
    <t>PREÇO UNITÁRIO ADOTADO (SEM BDI)/MÊS</t>
  </si>
  <si>
    <t>hr</t>
  </si>
  <si>
    <t xml:space="preserve">Administração Local </t>
  </si>
  <si>
    <t xml:space="preserve">Engenheiro Civil de Obra júnior com encargos complementares </t>
  </si>
  <si>
    <t>Encarregado geral com encargos complementares</t>
  </si>
  <si>
    <t>Veículo Leve - 53 kW ( sem motorista)</t>
  </si>
  <si>
    <t>Topógrafo com encargos complementares</t>
  </si>
  <si>
    <t>Auxiliar de topógrafo com encargos complementares</t>
  </si>
  <si>
    <t>Técnico de laboratório com encargos complementares</t>
  </si>
  <si>
    <t>Auxiliar de laboratório com encargos complementares</t>
  </si>
  <si>
    <t>Equipe de condução de obras</t>
  </si>
  <si>
    <t>Locomoção de pessoal administrativo</t>
  </si>
  <si>
    <t>Serviço de topografia com acompanhamento de obra</t>
  </si>
  <si>
    <t>Serviços de apoio estratégico e losgístico da obra</t>
  </si>
  <si>
    <t>Lajota de concreto podotátil (piso tátil)</t>
  </si>
  <si>
    <t>Pó de pedra</t>
  </si>
  <si>
    <t>Prancha de madeira não aparelhada 6 x 25 cm</t>
  </si>
  <si>
    <t>Cotação</t>
  </si>
  <si>
    <t>0,04mx0,30mx1,00m = 0,012m³ = R$ x</t>
  </si>
  <si>
    <t>E9093</t>
  </si>
  <si>
    <t>1.2</t>
  </si>
  <si>
    <t>1.3</t>
  </si>
  <si>
    <t>3.2</t>
  </si>
  <si>
    <t>3.4.1</t>
  </si>
  <si>
    <t>3.5.1</t>
  </si>
  <si>
    <t>3.7.1</t>
  </si>
  <si>
    <t>3.7.1.1</t>
  </si>
  <si>
    <t>3.7.1.2</t>
  </si>
  <si>
    <t>3.7.1.3</t>
  </si>
  <si>
    <t>3.7.1.4</t>
  </si>
  <si>
    <t>3.8.1</t>
  </si>
  <si>
    <t>3.8.2</t>
  </si>
  <si>
    <t>3.8.3</t>
  </si>
  <si>
    <t>3.8.4</t>
  </si>
  <si>
    <t>00006212</t>
  </si>
  <si>
    <t>M1135</t>
  </si>
  <si>
    <t>E9556</t>
  </si>
  <si>
    <t>Tubulação de concreto</t>
  </si>
  <si>
    <t>3.4.1.1</t>
  </si>
  <si>
    <t xml:space="preserve">TOTAL GLOBAL DOS SERVIÇOS </t>
  </si>
  <si>
    <t>BDI DE SERVIÇOS</t>
  </si>
  <si>
    <t>Caixas Coletoras</t>
  </si>
  <si>
    <t>Caixa coletora com grelha de concreto</t>
  </si>
  <si>
    <t>ORÇAMENTO ESTIMATIVO</t>
  </si>
  <si>
    <t>00007745</t>
  </si>
  <si>
    <t>Fornecimento e assentamento de tubo de concreto.</t>
  </si>
  <si>
    <t>Tubo de concreto para redes coletoras de águas pluviais, diâmetro de 400 mm, junta rígida, instalado em local com baixo nível de interferências - fornecimento e assentamento.</t>
  </si>
  <si>
    <t xml:space="preserve">PLANILHA DE ORÇAMENTO </t>
  </si>
  <si>
    <t>2.1</t>
  </si>
  <si>
    <t>3.1.1</t>
  </si>
  <si>
    <t>3.2.1</t>
  </si>
  <si>
    <t>3.2.2</t>
  </si>
  <si>
    <t>4.1.1</t>
  </si>
  <si>
    <t>4.2</t>
  </si>
  <si>
    <t>4.2.2</t>
  </si>
  <si>
    <t>CRONOGRAMA FÍSICO-FINANCEIRO GERAL</t>
  </si>
  <si>
    <t xml:space="preserve">PROJETO : </t>
  </si>
  <si>
    <t xml:space="preserve">LOCAL: </t>
  </si>
  <si>
    <t>CRONOGRAMA GERAL</t>
  </si>
  <si>
    <t>ETAPAS</t>
  </si>
  <si>
    <t>VALOR</t>
  </si>
  <si>
    <t>%</t>
  </si>
  <si>
    <t>30 DIAS</t>
  </si>
  <si>
    <t>60 DIAS</t>
  </si>
  <si>
    <t>TOTAL</t>
  </si>
  <si>
    <t>R$ Total</t>
  </si>
  <si>
    <t>R$</t>
  </si>
  <si>
    <t>VALOR TOTAL</t>
  </si>
  <si>
    <t>VALOR ACUM. PARCIAL</t>
  </si>
  <si>
    <t>VALOR ACUM. GLOBAL</t>
  </si>
  <si>
    <t>1.4</t>
  </si>
  <si>
    <t>Sicro</t>
  </si>
  <si>
    <t>Compactador manual de placa vibratória 3KW</t>
  </si>
  <si>
    <r>
      <rPr>
        <b/>
        <sz val="12"/>
        <color indexed="8"/>
        <rFont val="Calibri"/>
        <family val="2"/>
      </rPr>
      <t>Unidade:</t>
    </r>
    <r>
      <rPr>
        <sz val="12"/>
        <color indexed="8"/>
        <rFont val="Calibri"/>
        <family val="2"/>
      </rPr>
      <t xml:space="preserve"> mês</t>
    </r>
  </si>
  <si>
    <t>2.2</t>
  </si>
  <si>
    <t>DATA: JULHO/2019</t>
  </si>
  <si>
    <t>4.2.3</t>
  </si>
  <si>
    <t>2.1.1</t>
  </si>
  <si>
    <t>2.1.4</t>
  </si>
  <si>
    <t>PLACA DE OBRA</t>
  </si>
  <si>
    <t>MOBILIZAÇÃO DE EQUIPAMENTO</t>
  </si>
  <si>
    <t>DESMOBILIZAÇÃO DE EQUIPAMENTO</t>
  </si>
  <si>
    <t>DEMOLIÇÃO DE PAVIMENTO INTERTRAVADO, DE FORMA MANUAL, COM REAPROVEITAMENTO</t>
  </si>
  <si>
    <t>2.2.1</t>
  </si>
  <si>
    <t>74151/001</t>
  </si>
  <si>
    <t>M3XKM</t>
  </si>
  <si>
    <t>M2</t>
  </si>
  <si>
    <t>MÊS</t>
  </si>
  <si>
    <t>UND.</t>
  </si>
  <si>
    <t>M3</t>
  </si>
  <si>
    <t>T</t>
  </si>
  <si>
    <t>PAVIMENTAÇÃO EM ASFALTO</t>
  </si>
  <si>
    <t>PAVIMENTAÇÃO - BASE</t>
  </si>
  <si>
    <t>3.1.2</t>
  </si>
  <si>
    <t>Base de brita graduada executada com vibroacabadora - brita comercial</t>
  </si>
  <si>
    <t>PAVIMENTAÇÃO - PISTA DE ROLAMENTO</t>
  </si>
  <si>
    <t>PINTURA DE LIGACAO COM EMULSAO RR-2C</t>
  </si>
  <si>
    <t>TRANSPORTE COM CAMINHÃO BASCULANTE 10 M3 DE MASSA ASFALTICA PARA PAVIMENTAÇÃO URBANA</t>
  </si>
  <si>
    <t>3.2.3</t>
  </si>
  <si>
    <t>3.2.4</t>
  </si>
  <si>
    <t>3.2.5</t>
  </si>
  <si>
    <t>3.2.6</t>
  </si>
  <si>
    <t>M</t>
  </si>
  <si>
    <t>ASSENTAMENTO DE GUIA (MEIO-FIO) EM TRECHO RETO, CONFECCIONADA EM CONCRETO PRÉ-FABRICADO, DIMENSÕES 100X15X13X30 CM (COMPRIMENTO X BASE INFERIOR X BASE SUPERIOR X ALTURA), PARA VIAS URBANAS (USO VIÁRIO).</t>
  </si>
  <si>
    <t xml:space="preserve">EXECUÇÃO DE IMPRIMAÇÃO COM ASFALTO DILUÍDO CM-30. </t>
  </si>
  <si>
    <t xml:space="preserve">CONSTRUÇÃO DE PAVIMENTO COM APLICAÇÃO DE CONCRETO BETUMINOSO USINADO A QUENTE (CBUQ), CAMADA DE ROLAMENTO, COM ESPESSURA DE 5,0 CM - EXCLUSIVE TRANSPORTE. </t>
  </si>
  <si>
    <t>PASSEIO COM ACESSIBILIDADE</t>
  </si>
  <si>
    <t>Passeio - Preparo</t>
  </si>
  <si>
    <t>OBS: SINAPI SC 06/19 NÃO DESONERADA E SICRO SEM DESONERAÇÃO SC 01/19</t>
  </si>
  <si>
    <t>SINAPI - 06/2019  S/ Desoneração e Sicro 01/19 S/ Desoneração</t>
  </si>
  <si>
    <t>Passeio - Pavimentação</t>
  </si>
  <si>
    <t>3.1.3</t>
  </si>
  <si>
    <t>4.1.2</t>
  </si>
  <si>
    <t>4.1.3</t>
  </si>
  <si>
    <t>4.2.1</t>
  </si>
  <si>
    <r>
      <t xml:space="preserve">Meio fio de concreto pré-moldado (4 cm largura), rejuntado com argamassa 1:3 cimento e areia, incluindo escavação e reaterro                                                                                                                                           </t>
    </r>
    <r>
      <rPr>
        <sz val="11"/>
        <color indexed="8"/>
        <rFont val="Calibri"/>
        <family val="2"/>
      </rPr>
      <t xml:space="preserve">     </t>
    </r>
  </si>
  <si>
    <r>
      <rPr>
        <b/>
        <sz val="12"/>
        <color indexed="8"/>
        <rFont val="Calibri"/>
        <family val="2"/>
      </rPr>
      <t>Unidade:</t>
    </r>
    <r>
      <rPr>
        <sz val="12"/>
        <color indexed="8"/>
        <rFont val="Calibri"/>
        <family val="2"/>
      </rPr>
      <t xml:space="preserve">    m</t>
    </r>
  </si>
  <si>
    <t>ok</t>
  </si>
  <si>
    <t>(0,012 x 35,44) / 0,045 = R$ 9,45 / m</t>
  </si>
  <si>
    <t>0,15mx0,30mx1,00m = 0,045m³ = R$ 35,44</t>
  </si>
  <si>
    <t xml:space="preserve">EXECUÇÃO DE PASSEIO (CALÇADA) OU PISO DE CONCRETO COM CONCRETO MOLDADO IN LOCO, USINADO, ACABAMENTO CONVENCIONAL, ESPESSURA 8 CM, ARMADO. </t>
  </si>
  <si>
    <t>4.2.4</t>
  </si>
  <si>
    <t>EXECUÇÃO DE VIA EM PISO INTERTRAVADO (REBAIXOS), COM BLOCO RETANGULAR COR NATURAL DE 20 X 10 CM, ESPESSURA 8 CM.</t>
  </si>
  <si>
    <t>SINALIZAÇÃO</t>
  </si>
  <si>
    <t xml:space="preserve">UN </t>
  </si>
  <si>
    <t xml:space="preserve">Pintura de setas e zebrados - termoplástico por extrusão - espessura de 3,0 mm </t>
  </si>
  <si>
    <t>SINALIZAÇÃO-HORIZONTAL</t>
  </si>
  <si>
    <t>5.1</t>
  </si>
  <si>
    <t>5.1.1</t>
  </si>
  <si>
    <t>5.1.2</t>
  </si>
  <si>
    <t>5.1.3</t>
  </si>
  <si>
    <t>5.2</t>
  </si>
  <si>
    <t>SINALIZAÇÃO-VERTICAL</t>
  </si>
  <si>
    <t>5.2.1</t>
  </si>
  <si>
    <t xml:space="preserve">Fornecimento e implantação de placa de advertência em aço, lado de 0,60 m - película retrorrefletiva tipo I e SI </t>
  </si>
  <si>
    <t>5.2.2</t>
  </si>
  <si>
    <t>5.2.3</t>
  </si>
  <si>
    <t>Fornecimento e implantação de suporte metálico galvanizado para placa de advertência - lado de 0,60 m</t>
  </si>
  <si>
    <t>5.2.4</t>
  </si>
  <si>
    <t xml:space="preserve">Fornecimento e implantação de suporte metálico galvanizado para placa de regulamentação - D = 0,60 m </t>
  </si>
  <si>
    <t>5.2.5</t>
  </si>
  <si>
    <t xml:space="preserve">73916/002 </t>
  </si>
  <si>
    <t>5.2.6</t>
  </si>
  <si>
    <t xml:space="preserve">Fornecimento e implantação de suporte metálico galvanizado para placa de advertência - lado de 0,60 m </t>
  </si>
  <si>
    <t>DRENAGEM</t>
  </si>
  <si>
    <t>6.1</t>
  </si>
  <si>
    <t>Alteamento das caixas de captação existentes</t>
  </si>
  <si>
    <r>
      <rPr>
        <b/>
        <sz val="12"/>
        <color indexed="8"/>
        <rFont val="Calibri"/>
        <family val="2"/>
      </rPr>
      <t>Unidade:</t>
    </r>
    <r>
      <rPr>
        <sz val="12"/>
        <color indexed="8"/>
        <rFont val="Calibri"/>
        <family val="2"/>
      </rPr>
      <t xml:space="preserve">     unidade</t>
    </r>
  </si>
  <si>
    <t xml:space="preserve"> EMBOÇO OU MASSA ÚNICA EM ARGAMASSA TRAÇO 1:2:8, PREPARO MECÂNICO COM BETONEIRA 400 L, APLICADA MANUALMENTE EM PANOS DE FACHADA COM PRESENÇA
DE VÃOS, ESPESSURA DE 25 MM</t>
  </si>
  <si>
    <t>ALVENARIA EM TIJOLO CERAMICO MACIÇO 5X10X20CM 1/2 VEZ (ESPESSURA 10CM), ASSENTADO COM ARGAMASSA TRACO 1:2:8 (CIMENTO, CAL E AREIA)</t>
  </si>
  <si>
    <t>Carga, manobra e descarga de mistura betuminosa a quente em caminhão basculante de 10 m³ - carga de usina de asfalto
90/120 t/h e descarga em vibro-acabadora</t>
  </si>
  <si>
    <t>OK</t>
  </si>
  <si>
    <t>TRANSPORTE COM CAMINHÃO BASCULANTE DE 10 M3, EM VIA URBANA PAVIMENTADA, DMT ATÉ 30 KM (MATERIAL PARA BASE)</t>
  </si>
  <si>
    <t xml:space="preserve">TRANSPORTE COM CAMINHÃO BASCULANTE DE 10 M3, EM VIA URBANA PAVIMENTADA, DMT ACIMA DE 30KM </t>
  </si>
  <si>
    <t xml:space="preserve">TRANSPORTE COM CAMINHÃO BASCULANTE DE 10 M3, EM VIA URBANA PAVIMENTADA, DMT ATÉ 30 KM </t>
  </si>
  <si>
    <t>ESCAVAÇÃO E CARGA MATERIAL 1A CATEGORIA, UTILIZANDO TRATOR DE ESTEIRAS DE 110 A 160HP COM LÂMINA, PESO OPERACIONAL * 13T E PA CARREGADEIRA COM 170 HP</t>
  </si>
  <si>
    <t>TRANSPORTE COM CAMINHÃO BASCULANTE DE 10 M3, EM VIA URBANA PAVIMENTADA, DMT ATÉ 30 KM (MATERIAL PROVENIENTE DA ESCAVAÇÃO)</t>
  </si>
  <si>
    <t xml:space="preserve">Base de brita graduada executada com vibroacabadora - brita comercial </t>
  </si>
  <si>
    <t>4.2.5</t>
  </si>
  <si>
    <t xml:space="preserve">EXECUÇÃO DE PASSEIO EM PISO INTERTRAVADO, COM BLOCO RETANGULAR COR NATURAL DE 20 X 10 CM, ESPESSURA 6 CM. </t>
  </si>
  <si>
    <t xml:space="preserve"> Tacha refletiva bidirecional - fornecimento e colocação </t>
  </si>
  <si>
    <t>CONTENÇÕES E TERRAPLANAGEM</t>
  </si>
  <si>
    <t>2.3</t>
  </si>
  <si>
    <t>2.3.1</t>
  </si>
  <si>
    <t>2.3.2</t>
  </si>
  <si>
    <t>2.3.3</t>
  </si>
  <si>
    <t>2.3.4</t>
  </si>
  <si>
    <t>2.3.5</t>
  </si>
  <si>
    <t>EXECUÇÃO DE MURO EM PEDRA LOUSA</t>
  </si>
  <si>
    <t>2.1.2</t>
  </si>
  <si>
    <t>2.1.3</t>
  </si>
  <si>
    <t>2.1.5</t>
  </si>
  <si>
    <t>2.1.6</t>
  </si>
  <si>
    <t xml:space="preserve"> ESCAVAÇÃO MECÂNICA, A CEU ABERTO, EM MATERIAL DE 1A CATEGORIA, COM ESCAVADEIRA HIDRAULICA, CAPACIDADE DE 0,78 M3</t>
  </si>
  <si>
    <t xml:space="preserve"> LASTRO DE CONCRETO MAGRO</t>
  </si>
  <si>
    <t>Carga, manobra e descarga de materiais pesados em caminhão basculante de 14 m³ - carga e descarga com guindaste</t>
  </si>
  <si>
    <t xml:space="preserve">CAMADA VERTICAL DRENANTE C/ PEDRA BRITADA NUMS 1 E 2 CR </t>
  </si>
  <si>
    <t>TXKM</t>
  </si>
  <si>
    <t>2.1.8</t>
  </si>
  <si>
    <t xml:space="preserve"> FORNECIMENTO/INSTALACAO MANTA BIDIM RT-16</t>
  </si>
  <si>
    <t xml:space="preserve">REGULARIZACAO E COMPACTAÇÃO DE SUBLEITO ATE 20 CM DE ESPESSURA </t>
  </si>
  <si>
    <t xml:space="preserve"> REATERRO MECANIZADO COM ESCAVADEIRA HIDRÁULICA (CAPACIDADE DA CAÇAMBA: 0,8 M³ / POTÊNCIA: 111 HP), LARGURA ATÉ 1,5 M, PROFUNDIDADE DE 1,5 A 3,0 M, COM SOLO DE 1ª CATEGORIA EM LOCAIS COM ALTO NÍVEL DE INTERFERÊNCIA. </t>
  </si>
  <si>
    <t>2.1.9</t>
  </si>
  <si>
    <t>2.1.7</t>
  </si>
  <si>
    <t>2.1.10</t>
  </si>
  <si>
    <t xml:space="preserve"> ALVENARIA DE BLOCOS DE CONCRETO ESTRUTURAL 14X19X29 CM, (ESPESSURA 14 CM), FBK = 4,5 MPA, PARA PAREDES COM ÁREA LÍQUIDA MAIOR OU IGUAL A 6M²
, SEM VÃOS, UTILIZANDO COLHER DE PEDREIRO. </t>
  </si>
  <si>
    <t>90 DIAS</t>
  </si>
  <si>
    <r>
      <rPr>
        <b/>
        <sz val="12"/>
        <color indexed="8"/>
        <rFont val="Calibri"/>
        <family val="2"/>
      </rPr>
      <t>Unidade:</t>
    </r>
    <r>
      <rPr>
        <sz val="12"/>
        <color indexed="8"/>
        <rFont val="Calibri"/>
        <family val="2"/>
      </rPr>
      <t xml:space="preserve"> UND.</t>
    </r>
  </si>
  <si>
    <t>KG</t>
  </si>
  <si>
    <t>H</t>
  </si>
  <si>
    <t xml:space="preserve"> SERRALHEIRO COM ENCARGOS COMPLEMENTARES </t>
  </si>
  <si>
    <t xml:space="preserve">SERVENTE COM ENCARGOS COMPLEMENTARES </t>
  </si>
  <si>
    <t>CHAPA DE ACO GROSSA, ASTM A36, E = 1/4 " (6,35 MM) 49,79 KG/M2</t>
  </si>
  <si>
    <t>TERRAPLANAGEM</t>
  </si>
  <si>
    <t xml:space="preserve">DEMOLIÇÕES </t>
  </si>
  <si>
    <t xml:space="preserve">TRANSPORTE COM CAMINHÃO BASCULANTE DE 14 M3, EM VIA URBANA EM LEITO NATURAL </t>
  </si>
  <si>
    <t xml:space="preserve"> PARAFUSO DE ACO TIPO CHUMBADOR PARABOLT, DIAMETRO 3/8", COMPRIMENTO 75 MM </t>
  </si>
  <si>
    <t xml:space="preserve">EXECUÇÃO E COMPACTAÇÃO DE SUB BASE COM SOLO ESTABILIZADO GRANULOMETRICAMENTE - EXCLUSIVE ESCAVAÇÃO, CARGA E TRANSPORTE E SOLO. </t>
  </si>
  <si>
    <t xml:space="preserve">Pintura de faixa - termoplástico por aspersão - espessura de 1,5 mm </t>
  </si>
  <si>
    <t>DRENAGEM-ARREMATES</t>
  </si>
  <si>
    <t>6.1.1</t>
  </si>
  <si>
    <t>2.2.2</t>
  </si>
  <si>
    <t>Carga, manobra e descarga de areia, brita, pedra de mão ou solos em caminhão basculante de 10 m³ - carga com carregadeira 
(exclusa) e descarga livre</t>
  </si>
  <si>
    <t xml:space="preserve">Fornecimento e implantação de placa de regulamentação em aço D = 0,60 m - película retrorrefletiva tipo I e SI  </t>
  </si>
  <si>
    <t xml:space="preserve">PLACA ESMALTADA PARA IDENTIFICAÇÃO DE RUA, DIMENSÕES 45X25CM </t>
  </si>
  <si>
    <t>OBS: ORÇAMENTO ELABORADO NA DATA DE 01/092019</t>
  </si>
  <si>
    <t>FIXAÇÃO DE CHAPAS METÁLICAS  COM PARAFUSO CHUMBADOR</t>
  </si>
  <si>
    <t xml:space="preserve">COMPACTAÇÃO MECÂNICA DE SOLO COM COMPACTADOR DE SOLOS A PERCUSSÃO. </t>
  </si>
  <si>
    <t>FORNECIMENTO DE MATERIAL DE JAZIDA (2ª CAT.) PARA ATERRO COM CBR  ≥ 20%, SEM TRANSPORTE</t>
  </si>
  <si>
    <t>4.2.6</t>
  </si>
  <si>
    <t>ESCAVAÇÃO MANUAL</t>
  </si>
  <si>
    <t>TUBO CONCRETO ARMADO, CLASSE PA-1, PB, DN 800 MM</t>
  </si>
  <si>
    <t>REATERRO MANUAL</t>
  </si>
  <si>
    <t>EXECUÇÃO DE CANTEIRO PARA PLANTIO DE ÁRVORE</t>
  </si>
  <si>
    <t>PAVIMENTAÇÃO RUAS SÃO PAULO, PALOTINA E PROF. ALFREDO GIRARDI</t>
  </si>
  <si>
    <t>PAVIMENTAÇÃO DAS RUAS SÃO PAULO, PALOTINA E PROF. ALFREDO GIRARDI</t>
  </si>
  <si>
    <t>RUAS SÃO PAULO, PALOTINA E PROF. ALFREDO GIRARDI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</si>
</sst>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&quot;Sim&quot;;&quot;Sim&quot;;&quot;Não&quot;"/>
    <numFmt numFmtId="167" formatCode="_(&quot;R$ &quot;* #,##0.00_);_(&quot;R$ &quot;* \(#,##0.00\);_(&quot;R$ &quot;* &quot;-&quot;??_);_(@_)"/>
    <numFmt numFmtId="168" formatCode="&quot;R$&quot;\ #,##0.00"/>
    <numFmt numFmtId="169" formatCode="_-* #,##0.00_-;\-* #,##0.00_-;_-* \-??_-;_-@_-"/>
    <numFmt numFmtId="170" formatCode="_(* #,##0.00_);_(* \(#,##0.00\);_(* \-??_);_(@_)"/>
    <numFmt numFmtId="171" formatCode="_-&quot;R$ &quot;* #,##0.00_-;&quot;-R$ &quot;* #,##0.00_-;_-&quot;R$ &quot;* \-??_-;_-@_-"/>
    <numFmt numFmtId="172" formatCode="_(* #,##0.000_);_(* \(#,##0.000\);_(* &quot;-&quot;??_);_(@_)"/>
    <numFmt numFmtId="173" formatCode="0.000"/>
    <numFmt numFmtId="174" formatCode="_-* #,##0.000_-;\-* #,##0.000_-;_-* &quot;-&quot;??_-;_-@_-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10"/>
      <name val="Swis721 Ex BT"/>
      <family val="2"/>
    </font>
    <font>
      <sz val="8"/>
      <name val="Swis721 Ex BT"/>
      <family val="2"/>
    </font>
    <font>
      <b/>
      <sz val="18"/>
      <name val="Swis721 Ex BT"/>
      <family val="2"/>
    </font>
    <font>
      <sz val="14"/>
      <name val="Swis721 Ex BT"/>
      <family val="2"/>
    </font>
    <font>
      <b/>
      <sz val="14"/>
      <name val="Swis721 Ex BT"/>
      <family val="2"/>
    </font>
    <font>
      <sz val="11"/>
      <name val="Swis721 Ex BT"/>
      <family val="2"/>
    </font>
    <font>
      <b/>
      <sz val="11"/>
      <name val="Swis721 Ex BT"/>
      <family val="2"/>
    </font>
    <font>
      <b/>
      <sz val="9"/>
      <color indexed="8"/>
      <name val="Swis721 Ex BT"/>
      <family val="2"/>
    </font>
    <font>
      <sz val="9"/>
      <name val="Swis721 Ex BT"/>
      <family val="2"/>
    </font>
    <font>
      <b/>
      <sz val="9"/>
      <name val="Swis721 Ex BT"/>
      <family val="2"/>
    </font>
    <font>
      <b/>
      <sz val="7"/>
      <name val="Swis721 Ex BT"/>
      <family val="2"/>
    </font>
    <font>
      <sz val="7"/>
      <name val="Swis721 Ex BT"/>
      <family val="2"/>
    </font>
    <font>
      <sz val="10"/>
      <color indexed="10"/>
      <name val="Swis721 Ex BT"/>
      <family val="2"/>
    </font>
    <font>
      <b/>
      <sz val="10"/>
      <name val="Swis721 Ex BT"/>
      <family val="2"/>
    </font>
    <font>
      <sz val="12"/>
      <name val="Swis721 Ex BT"/>
      <family val="2"/>
    </font>
    <font>
      <b/>
      <i/>
      <sz val="9"/>
      <color indexed="56"/>
      <name val="Swis721 Ex BT"/>
      <family val="2"/>
    </font>
    <font>
      <b/>
      <i/>
      <sz val="9"/>
      <name val="Swis721 Ex BT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0"/>
      <color indexed="17"/>
      <name val="Arial"/>
      <family val="2"/>
    </font>
    <font>
      <b/>
      <sz val="11"/>
      <name val="Calibri"/>
      <family val="2"/>
    </font>
    <font>
      <b/>
      <sz val="12"/>
      <name val="Swis721 Ex BT"/>
      <family val="2"/>
    </font>
    <font>
      <b/>
      <sz val="12"/>
      <color indexed="9"/>
      <name val="Swis721 Ex BT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9"/>
      <color indexed="10"/>
      <name val="Swis721 Ex BT"/>
      <family val="2"/>
    </font>
    <font>
      <b/>
      <sz val="9"/>
      <color indexed="10"/>
      <name val="Swis721 Ex B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name val="Segoe UI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9"/>
      <color rgb="FF002060"/>
      <name val="Swis721 Ex BT"/>
      <family val="2"/>
    </font>
    <font>
      <sz val="12"/>
      <color theme="1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9"/>
      <color rgb="FFFF0000"/>
      <name val="Swis721 Ex BT"/>
      <family val="2"/>
    </font>
    <font>
      <b/>
      <sz val="9"/>
      <color rgb="FFFF0000"/>
      <name val="Swis721 Ex BT"/>
      <family val="2"/>
    </font>
    <font>
      <sz val="10"/>
      <color rgb="FFFF0000"/>
      <name val="Swis721 Ex BT"/>
      <family val="2"/>
    </font>
    <font>
      <b/>
      <sz val="12"/>
      <color theme="0"/>
      <name val="Swis721 Ex BT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</fonts>
  <fills count="7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57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57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57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57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57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57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57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57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5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57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28" borderId="0" applyNumberFormat="0" applyBorder="0" applyAlignment="0" applyProtection="0"/>
    <xf numFmtId="0" fontId="57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36" fillId="30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58" fillId="34" borderId="0" applyNumberFormat="0" applyBorder="0" applyAlignment="0" applyProtection="0"/>
    <xf numFmtId="0" fontId="36" fillId="30" borderId="0" applyNumberFormat="0" applyBorder="0" applyAlignment="0" applyProtection="0"/>
    <xf numFmtId="0" fontId="36" fillId="28" borderId="0" applyNumberFormat="0" applyBorder="0" applyAlignment="0" applyProtection="0"/>
    <xf numFmtId="0" fontId="58" fillId="35" borderId="0" applyNumberFormat="0" applyBorder="0" applyAlignment="0" applyProtection="0"/>
    <xf numFmtId="0" fontId="36" fillId="19" borderId="0" applyNumberFormat="0" applyBorder="0" applyAlignment="0" applyProtection="0"/>
    <xf numFmtId="0" fontId="36" fillId="11" borderId="0" applyNumberFormat="0" applyBorder="0" applyAlignment="0" applyProtection="0"/>
    <xf numFmtId="0" fontId="58" fillId="36" borderId="0" applyNumberFormat="0" applyBorder="0" applyAlignment="0" applyProtection="0"/>
    <xf numFmtId="0" fontId="36" fillId="20" borderId="0" applyNumberFormat="0" applyBorder="0" applyAlignment="0" applyProtection="0"/>
    <xf numFmtId="0" fontId="36" fillId="37" borderId="0" applyNumberFormat="0" applyBorder="0" applyAlignment="0" applyProtection="0"/>
    <xf numFmtId="0" fontId="58" fillId="38" borderId="0" applyNumberFormat="0" applyBorder="0" applyAlignment="0" applyProtection="0"/>
    <xf numFmtId="0" fontId="36" fillId="31" borderId="0" applyNumberFormat="0" applyBorder="0" applyAlignment="0" applyProtection="0"/>
    <xf numFmtId="0" fontId="36" fillId="26" borderId="0" applyNumberFormat="0" applyBorder="0" applyAlignment="0" applyProtection="0"/>
    <xf numFmtId="0" fontId="58" fillId="39" borderId="0" applyNumberFormat="0" applyBorder="0" applyAlignment="0" applyProtection="0"/>
    <xf numFmtId="0" fontId="36" fillId="32" borderId="0" applyNumberFormat="0" applyBorder="0" applyAlignment="0" applyProtection="0"/>
    <xf numFmtId="0" fontId="36" fillId="40" borderId="0" applyNumberFormat="0" applyBorder="0" applyAlignment="0" applyProtection="0"/>
    <xf numFmtId="0" fontId="58" fillId="41" borderId="0" applyNumberFormat="0" applyBorder="0" applyAlignment="0" applyProtection="0"/>
    <xf numFmtId="0" fontId="36" fillId="33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46" borderId="0" applyNumberFormat="0" applyBorder="0" applyAlignment="0" applyProtection="0"/>
    <xf numFmtId="0" fontId="42" fillId="3" borderId="0" applyNumberFormat="0" applyBorder="0" applyAlignment="0" applyProtection="0"/>
    <xf numFmtId="0" fontId="59" fillId="47" borderId="0" applyNumberFormat="0" applyBorder="0" applyAlignment="0" applyProtection="0"/>
    <xf numFmtId="0" fontId="37" fillId="4" borderId="0" applyNumberFormat="0" applyBorder="0" applyAlignment="0" applyProtection="0"/>
    <xf numFmtId="0" fontId="37" fillId="9" borderId="0" applyNumberFormat="0" applyBorder="0" applyAlignment="0" applyProtection="0"/>
    <xf numFmtId="0" fontId="38" fillId="48" borderId="1" applyNumberFormat="0" applyAlignment="0" applyProtection="0"/>
    <xf numFmtId="0" fontId="60" fillId="49" borderId="2" applyNumberFormat="0" applyAlignment="0" applyProtection="0"/>
    <xf numFmtId="0" fontId="38" fillId="48" borderId="1" applyNumberFormat="0" applyAlignment="0" applyProtection="0"/>
    <xf numFmtId="0" fontId="38" fillId="50" borderId="1" applyNumberFormat="0" applyAlignment="0" applyProtection="0"/>
    <xf numFmtId="0" fontId="61" fillId="51" borderId="3" applyNumberFormat="0" applyAlignment="0" applyProtection="0"/>
    <xf numFmtId="0" fontId="39" fillId="52" borderId="4" applyNumberFormat="0" applyAlignment="0" applyProtection="0"/>
    <xf numFmtId="0" fontId="39" fillId="53" borderId="4" applyNumberFormat="0" applyAlignment="0" applyProtection="0"/>
    <xf numFmtId="0" fontId="62" fillId="0" borderId="5" applyNumberFormat="0" applyFill="0" applyAlignment="0" applyProtection="0"/>
    <xf numFmtId="0" fontId="40" fillId="0" borderId="6" applyNumberFormat="0" applyFill="0" applyAlignment="0" applyProtection="0"/>
    <xf numFmtId="0" fontId="39" fillId="52" borderId="4" applyNumberFormat="0" applyAlignment="0" applyProtection="0"/>
    <xf numFmtId="0" fontId="58" fillId="54" borderId="0" applyNumberFormat="0" applyBorder="0" applyAlignment="0" applyProtection="0"/>
    <xf numFmtId="0" fontId="36" fillId="43" borderId="0" applyNumberFormat="0" applyBorder="0" applyAlignment="0" applyProtection="0"/>
    <xf numFmtId="0" fontId="36" fillId="40" borderId="0" applyNumberFormat="0" applyBorder="0" applyAlignment="0" applyProtection="0"/>
    <xf numFmtId="0" fontId="58" fillId="55" borderId="0" applyNumberFormat="0" applyBorder="0" applyAlignment="0" applyProtection="0"/>
    <xf numFmtId="0" fontId="36" fillId="44" borderId="0" applyNumberFormat="0" applyBorder="0" applyAlignment="0" applyProtection="0"/>
    <xf numFmtId="0" fontId="36" fillId="56" borderId="0" applyNumberFormat="0" applyBorder="0" applyAlignment="0" applyProtection="0"/>
    <xf numFmtId="0" fontId="58" fillId="57" borderId="0" applyNumberFormat="0" applyBorder="0" applyAlignment="0" applyProtection="0"/>
    <xf numFmtId="0" fontId="36" fillId="45" borderId="0" applyNumberFormat="0" applyBorder="0" applyAlignment="0" applyProtection="0"/>
    <xf numFmtId="0" fontId="36" fillId="53" borderId="0" applyNumberFormat="0" applyBorder="0" applyAlignment="0" applyProtection="0"/>
    <xf numFmtId="0" fontId="58" fillId="58" borderId="0" applyNumberFormat="0" applyBorder="0" applyAlignment="0" applyProtection="0"/>
    <xf numFmtId="0" fontId="36" fillId="31" borderId="0" applyNumberFormat="0" applyBorder="0" applyAlignment="0" applyProtection="0"/>
    <xf numFmtId="0" fontId="36" fillId="59" borderId="0" applyNumberFormat="0" applyBorder="0" applyAlignment="0" applyProtection="0"/>
    <xf numFmtId="0" fontId="58" fillId="60" borderId="0" applyNumberFormat="0" applyBorder="0" applyAlignment="0" applyProtection="0"/>
    <xf numFmtId="0" fontId="36" fillId="32" borderId="0" applyNumberFormat="0" applyBorder="0" applyAlignment="0" applyProtection="0"/>
    <xf numFmtId="0" fontId="36" fillId="61" borderId="0" applyNumberFormat="0" applyBorder="0" applyAlignment="0" applyProtection="0"/>
    <xf numFmtId="0" fontId="58" fillId="62" borderId="0" applyNumberFormat="0" applyBorder="0" applyAlignment="0" applyProtection="0"/>
    <xf numFmtId="0" fontId="36" fillId="46" borderId="0" applyNumberFormat="0" applyBorder="0" applyAlignment="0" applyProtection="0"/>
    <xf numFmtId="0" fontId="36" fillId="42" borderId="0" applyNumberFormat="0" applyBorder="0" applyAlignment="0" applyProtection="0"/>
    <xf numFmtId="0" fontId="63" fillId="63" borderId="2" applyNumberFormat="0" applyAlignment="0" applyProtection="0"/>
    <xf numFmtId="0" fontId="41" fillId="7" borderId="1" applyNumberFormat="0" applyAlignment="0" applyProtection="0"/>
    <xf numFmtId="0" fontId="41" fillId="11" borderId="1" applyNumberFormat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64" fillId="64" borderId="0" applyNumberFormat="0" applyBorder="0" applyAlignment="0" applyProtection="0"/>
    <xf numFmtId="0" fontId="41" fillId="7" borderId="1" applyNumberFormat="0" applyAlignment="0" applyProtection="0"/>
    <xf numFmtId="0" fontId="40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ill="0" applyBorder="0" applyAlignment="0" applyProtection="0"/>
    <xf numFmtId="0" fontId="65" fillId="65" borderId="0" applyNumberFormat="0" applyBorder="0" applyAlignment="0" applyProtection="0"/>
    <xf numFmtId="0" fontId="43" fillId="6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7" borderId="10" applyNumberFormat="0" applyFont="0" applyAlignment="0" applyProtection="0"/>
    <xf numFmtId="0" fontId="0" fillId="68" borderId="11" applyNumberFormat="0" applyFont="0" applyAlignment="0" applyProtection="0"/>
    <xf numFmtId="0" fontId="0" fillId="15" borderId="12" applyNumberFormat="0" applyAlignment="0" applyProtection="0"/>
    <xf numFmtId="0" fontId="0" fillId="68" borderId="11" applyNumberFormat="0" applyFont="0" applyAlignment="0" applyProtection="0"/>
    <xf numFmtId="0" fontId="44" fillId="48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6" fillId="49" borderId="14" applyNumberFormat="0" applyAlignment="0" applyProtection="0"/>
    <xf numFmtId="0" fontId="44" fillId="48" borderId="13" applyNumberFormat="0" applyAlignment="0" applyProtection="0"/>
    <xf numFmtId="0" fontId="44" fillId="50" borderId="13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52" fillId="0" borderId="7" applyNumberFormat="0" applyFill="0" applyAlignment="0" applyProtection="0"/>
    <xf numFmtId="0" fontId="47" fillId="0" borderId="16" applyNumberFormat="0" applyFill="0" applyAlignment="0" applyProtection="0"/>
    <xf numFmtId="0" fontId="71" fillId="0" borderId="17" applyNumberFormat="0" applyFill="0" applyAlignment="0" applyProtection="0"/>
    <xf numFmtId="0" fontId="53" fillId="0" borderId="8" applyNumberFormat="0" applyFill="0" applyAlignment="0" applyProtection="0"/>
    <xf numFmtId="0" fontId="48" fillId="0" borderId="18" applyNumberFormat="0" applyFill="0" applyAlignment="0" applyProtection="0"/>
    <xf numFmtId="0" fontId="72" fillId="0" borderId="19" applyNumberFormat="0" applyFill="0" applyAlignment="0" applyProtection="0"/>
    <xf numFmtId="0" fontId="54" fillId="0" borderId="9" applyNumberFormat="0" applyFill="0" applyAlignment="0" applyProtection="0"/>
    <xf numFmtId="0" fontId="49" fillId="0" borderId="20" applyNumberFormat="0" applyFill="0" applyAlignment="0" applyProtection="0"/>
    <xf numFmtId="0" fontId="7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3" fillId="0" borderId="21" applyNumberFormat="0" applyFill="0" applyAlignment="0" applyProtection="0"/>
    <xf numFmtId="0" fontId="20" fillId="0" borderId="22" applyNumberFormat="0" applyFill="0" applyAlignment="0" applyProtection="0"/>
    <xf numFmtId="0" fontId="20" fillId="0" borderId="23" applyNumberFormat="0" applyFill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ill="0" applyBorder="0" applyAlignment="0" applyProtection="0"/>
    <xf numFmtId="0" fontId="45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5" fillId="0" borderId="0" xfId="153" applyFont="1" applyFill="1">
      <alignment/>
      <protection/>
    </xf>
    <xf numFmtId="0" fontId="7" fillId="0" borderId="0" xfId="153" applyFont="1" applyFill="1">
      <alignment/>
      <protection/>
    </xf>
    <xf numFmtId="0" fontId="10" fillId="0" borderId="0" xfId="153" applyFont="1" applyFill="1">
      <alignment/>
      <protection/>
    </xf>
    <xf numFmtId="0" fontId="11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164" fontId="11" fillId="0" borderId="24" xfId="222" applyFont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 wrapText="1"/>
    </xf>
    <xf numFmtId="164" fontId="10" fillId="0" borderId="24" xfId="222" applyFont="1" applyBorder="1" applyAlignment="1">
      <alignment horizontal="center" vertical="center"/>
    </xf>
    <xf numFmtId="164" fontId="11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11" fillId="0" borderId="24" xfId="0" applyFont="1" applyFill="1" applyBorder="1" applyAlignment="1">
      <alignment horizontal="center" vertical="center"/>
    </xf>
    <xf numFmtId="43" fontId="11" fillId="0" borderId="0" xfId="0" applyNumberFormat="1" applyFont="1" applyFill="1" applyAlignment="1">
      <alignment horizontal="right"/>
    </xf>
    <xf numFmtId="0" fontId="10" fillId="69" borderId="24" xfId="0" applyFont="1" applyFill="1" applyBorder="1" applyAlignment="1">
      <alignment horizontal="center" vertical="center"/>
    </xf>
    <xf numFmtId="0" fontId="12" fillId="69" borderId="24" xfId="0" applyFont="1" applyFill="1" applyBorder="1" applyAlignment="1">
      <alignment horizontal="center" wrapText="1"/>
    </xf>
    <xf numFmtId="0" fontId="11" fillId="69" borderId="24" xfId="0" applyFont="1" applyFill="1" applyBorder="1" applyAlignment="1">
      <alignment horizontal="right" wrapText="1"/>
    </xf>
    <xf numFmtId="164" fontId="10" fillId="69" borderId="24" xfId="222" applyFont="1" applyFill="1" applyBorder="1" applyAlignment="1">
      <alignment vertical="center"/>
    </xf>
    <xf numFmtId="164" fontId="11" fillId="69" borderId="24" xfId="222" applyFont="1" applyFill="1" applyBorder="1" applyAlignment="1">
      <alignment vertical="center"/>
    </xf>
    <xf numFmtId="0" fontId="11" fillId="69" borderId="0" xfId="0" applyFont="1" applyFill="1" applyAlignment="1">
      <alignment horizontal="right"/>
    </xf>
    <xf numFmtId="0" fontId="74" fillId="0" borderId="24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34" borderId="24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left" vertical="center" wrapText="1"/>
    </xf>
    <xf numFmtId="0" fontId="10" fillId="34" borderId="24" xfId="0" applyFont="1" applyFill="1" applyBorder="1" applyAlignment="1">
      <alignment horizontal="center" vertical="center" wrapText="1"/>
    </xf>
    <xf numFmtId="164" fontId="10" fillId="34" borderId="24" xfId="222" applyFont="1" applyFill="1" applyBorder="1" applyAlignment="1">
      <alignment horizontal="center" vertical="center"/>
    </xf>
    <xf numFmtId="49" fontId="13" fillId="34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43" fontId="10" fillId="34" borderId="0" xfId="0" applyNumberFormat="1" applyFont="1" applyFill="1" applyAlignment="1">
      <alignment horizontal="right"/>
    </xf>
    <xf numFmtId="0" fontId="11" fillId="34" borderId="0" xfId="0" applyFont="1" applyFill="1" applyAlignment="1">
      <alignment horizontal="right"/>
    </xf>
    <xf numFmtId="0" fontId="5" fillId="70" borderId="0" xfId="153" applyFont="1" applyFill="1" applyAlignment="1">
      <alignment vertical="center"/>
      <protection/>
    </xf>
    <xf numFmtId="164" fontId="10" fillId="0" borderId="24" xfId="222" applyFont="1" applyFill="1" applyBorder="1" applyAlignment="1">
      <alignment horizontal="center" vertical="center"/>
    </xf>
    <xf numFmtId="0" fontId="8" fillId="0" borderId="24" xfId="153" applyFont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/>
    </xf>
    <xf numFmtId="0" fontId="16" fillId="0" borderId="24" xfId="0" applyFont="1" applyFill="1" applyBorder="1" applyAlignment="1">
      <alignment/>
    </xf>
    <xf numFmtId="0" fontId="12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2" fontId="24" fillId="0" borderId="24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2" fontId="0" fillId="0" borderId="25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0" fontId="0" fillId="0" borderId="26" xfId="0" applyFill="1" applyBorder="1" applyAlignment="1">
      <alignment horizontal="center" vertical="center"/>
    </xf>
    <xf numFmtId="0" fontId="73" fillId="0" borderId="26" xfId="0" applyFont="1" applyFill="1" applyBorder="1" applyAlignment="1">
      <alignment horizontal="center"/>
    </xf>
    <xf numFmtId="0" fontId="73" fillId="0" borderId="24" xfId="0" applyFont="1" applyFill="1" applyBorder="1" applyAlignment="1">
      <alignment horizontal="center"/>
    </xf>
    <xf numFmtId="0" fontId="73" fillId="0" borderId="24" xfId="0" applyFont="1" applyFill="1" applyBorder="1" applyAlignment="1">
      <alignment/>
    </xf>
    <xf numFmtId="0" fontId="73" fillId="0" borderId="2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5" fillId="0" borderId="27" xfId="0" applyFont="1" applyFill="1" applyBorder="1" applyAlignment="1">
      <alignment horizontal="center" wrapText="1"/>
    </xf>
    <xf numFmtId="0" fontId="8" fillId="0" borderId="24" xfId="153" applyFont="1" applyBorder="1" applyAlignment="1">
      <alignment horizontal="center" vertical="center" wrapText="1"/>
      <protection/>
    </xf>
    <xf numFmtId="164" fontId="11" fillId="0" borderId="28" xfId="222" applyFont="1" applyBorder="1" applyAlignment="1">
      <alignment horizontal="center" vertical="center"/>
    </xf>
    <xf numFmtId="0" fontId="5" fillId="0" borderId="0" xfId="153" applyFont="1" applyFill="1" applyAlignment="1">
      <alignment vertical="center"/>
      <protection/>
    </xf>
    <xf numFmtId="0" fontId="13" fillId="71" borderId="24" xfId="0" applyFont="1" applyFill="1" applyBorder="1" applyAlignment="1">
      <alignment horizontal="center" vertical="center" wrapText="1"/>
    </xf>
    <xf numFmtId="0" fontId="73" fillId="71" borderId="29" xfId="0" applyFont="1" applyFill="1" applyBorder="1" applyAlignment="1">
      <alignment horizontal="center" vertical="top" wrapText="1"/>
    </xf>
    <xf numFmtId="0" fontId="75" fillId="71" borderId="27" xfId="0" applyFont="1" applyFill="1" applyBorder="1" applyAlignment="1">
      <alignment horizontal="center" wrapText="1"/>
    </xf>
    <xf numFmtId="0" fontId="0" fillId="71" borderId="24" xfId="0" applyFill="1" applyBorder="1" applyAlignment="1">
      <alignment/>
    </xf>
    <xf numFmtId="0" fontId="0" fillId="71" borderId="0" xfId="0" applyFill="1" applyAlignment="1">
      <alignment/>
    </xf>
    <xf numFmtId="0" fontId="73" fillId="71" borderId="30" xfId="0" applyFont="1" applyFill="1" applyBorder="1" applyAlignment="1">
      <alignment/>
    </xf>
    <xf numFmtId="0" fontId="0" fillId="71" borderId="31" xfId="0" applyFill="1" applyBorder="1" applyAlignment="1">
      <alignment/>
    </xf>
    <xf numFmtId="0" fontId="0" fillId="71" borderId="0" xfId="0" applyFill="1" applyBorder="1" applyAlignment="1">
      <alignment horizontal="center"/>
    </xf>
    <xf numFmtId="0" fontId="0" fillId="71" borderId="0" xfId="0" applyFill="1" applyBorder="1" applyAlignment="1">
      <alignment/>
    </xf>
    <xf numFmtId="2" fontId="24" fillId="71" borderId="0" xfId="0" applyNumberFormat="1" applyFont="1" applyFill="1" applyBorder="1" applyAlignment="1">
      <alignment/>
    </xf>
    <xf numFmtId="0" fontId="0" fillId="71" borderId="24" xfId="0" applyFill="1" applyBorder="1" applyAlignment="1">
      <alignment wrapText="1"/>
    </xf>
    <xf numFmtId="0" fontId="0" fillId="71" borderId="0" xfId="0" applyFont="1" applyFill="1" applyAlignment="1">
      <alignment/>
    </xf>
    <xf numFmtId="0" fontId="76" fillId="0" borderId="0" xfId="0" applyFont="1" applyAlignment="1">
      <alignment/>
    </xf>
    <xf numFmtId="0" fontId="75" fillId="71" borderId="32" xfId="157" applyFont="1" applyFill="1" applyBorder="1" applyAlignment="1">
      <alignment horizontal="center" wrapText="1"/>
      <protection/>
    </xf>
    <xf numFmtId="0" fontId="73" fillId="71" borderId="26" xfId="157" applyFont="1" applyFill="1" applyBorder="1" applyAlignment="1">
      <alignment horizontal="center"/>
      <protection/>
    </xf>
    <xf numFmtId="0" fontId="73" fillId="71" borderId="24" xfId="157" applyFont="1" applyFill="1" applyBorder="1" applyAlignment="1">
      <alignment horizontal="center"/>
      <protection/>
    </xf>
    <xf numFmtId="0" fontId="73" fillId="71" borderId="24" xfId="157" applyFont="1" applyFill="1" applyBorder="1">
      <alignment/>
      <protection/>
    </xf>
    <xf numFmtId="4" fontId="73" fillId="71" borderId="24" xfId="157" applyNumberFormat="1" applyFont="1" applyFill="1" applyBorder="1" applyAlignment="1">
      <alignment horizontal="center"/>
      <protection/>
    </xf>
    <xf numFmtId="0" fontId="73" fillId="71" borderId="25" xfId="157" applyFont="1" applyFill="1" applyBorder="1" applyAlignment="1">
      <alignment horizontal="center"/>
      <protection/>
    </xf>
    <xf numFmtId="0" fontId="24" fillId="71" borderId="24" xfId="157" applyFont="1" applyFill="1" applyBorder="1" applyAlignment="1">
      <alignment wrapText="1"/>
      <protection/>
    </xf>
    <xf numFmtId="0" fontId="24" fillId="71" borderId="24" xfId="157" applyFont="1" applyFill="1" applyBorder="1" applyAlignment="1">
      <alignment/>
      <protection/>
    </xf>
    <xf numFmtId="0" fontId="24" fillId="71" borderId="24" xfId="157" applyFont="1" applyFill="1" applyBorder="1">
      <alignment/>
      <protection/>
    </xf>
    <xf numFmtId="0" fontId="27" fillId="71" borderId="26" xfId="157" applyFont="1" applyFill="1" applyBorder="1" applyAlignment="1">
      <alignment horizontal="center"/>
      <protection/>
    </xf>
    <xf numFmtId="0" fontId="27" fillId="71" borderId="24" xfId="157" applyFont="1" applyFill="1" applyBorder="1" applyAlignment="1">
      <alignment horizontal="center"/>
      <protection/>
    </xf>
    <xf numFmtId="4" fontId="27" fillId="71" borderId="24" xfId="157" applyNumberFormat="1" applyFont="1" applyFill="1" applyBorder="1" applyAlignment="1">
      <alignment horizontal="center"/>
      <protection/>
    </xf>
    <xf numFmtId="0" fontId="27" fillId="71" borderId="25" xfId="157" applyFont="1" applyFill="1" applyBorder="1" applyAlignment="1">
      <alignment horizontal="center"/>
      <protection/>
    </xf>
    <xf numFmtId="0" fontId="24" fillId="71" borderId="26" xfId="157" applyFont="1" applyFill="1" applyBorder="1" applyAlignment="1">
      <alignment horizontal="center"/>
      <protection/>
    </xf>
    <xf numFmtId="0" fontId="24" fillId="71" borderId="24" xfId="157" applyFont="1" applyFill="1" applyBorder="1" applyAlignment="1">
      <alignment horizontal="center"/>
      <protection/>
    </xf>
    <xf numFmtId="2" fontId="24" fillId="71" borderId="24" xfId="157" applyNumberFormat="1" applyFont="1" applyFill="1" applyBorder="1">
      <alignment/>
      <protection/>
    </xf>
    <xf numFmtId="4" fontId="24" fillId="71" borderId="24" xfId="157" applyNumberFormat="1" applyFont="1" applyFill="1" applyBorder="1">
      <alignment/>
      <protection/>
    </xf>
    <xf numFmtId="2" fontId="24" fillId="71" borderId="25" xfId="157" applyNumberFormat="1" applyFont="1" applyFill="1" applyBorder="1">
      <alignment/>
      <protection/>
    </xf>
    <xf numFmtId="0" fontId="10" fillId="34" borderId="0" xfId="0" applyFont="1" applyFill="1" applyAlignment="1">
      <alignment horizontal="right"/>
    </xf>
    <xf numFmtId="0" fontId="18" fillId="0" borderId="24" xfId="0" applyFont="1" applyBorder="1" applyAlignment="1">
      <alignment horizontal="left" vertical="center"/>
    </xf>
    <xf numFmtId="0" fontId="28" fillId="0" borderId="24" xfId="0" applyFont="1" applyFill="1" applyBorder="1" applyAlignment="1">
      <alignment horizontal="right" vertical="center" wrapText="1"/>
    </xf>
    <xf numFmtId="49" fontId="0" fillId="0" borderId="0" xfId="0" applyNumberFormat="1" applyFont="1" applyAlignment="1">
      <alignment/>
    </xf>
    <xf numFmtId="0" fontId="0" fillId="0" borderId="26" xfId="0" applyFont="1" applyFill="1" applyBorder="1" applyAlignment="1">
      <alignment horizontal="center"/>
    </xf>
    <xf numFmtId="0" fontId="73" fillId="0" borderId="30" xfId="157" applyFont="1" applyBorder="1">
      <alignment/>
      <protection/>
    </xf>
    <xf numFmtId="0" fontId="57" fillId="0" borderId="31" xfId="157" applyBorder="1">
      <alignment/>
      <protection/>
    </xf>
    <xf numFmtId="0" fontId="0" fillId="0" borderId="24" xfId="0" applyFont="1" applyFill="1" applyBorder="1" applyAlignment="1">
      <alignment horizontal="center" vertical="center"/>
    </xf>
    <xf numFmtId="2" fontId="0" fillId="0" borderId="24" xfId="0" applyNumberFormat="1" applyFill="1" applyBorder="1" applyAlignment="1">
      <alignment vertical="center"/>
    </xf>
    <xf numFmtId="2" fontId="0" fillId="0" borderId="25" xfId="0" applyNumberFormat="1" applyFill="1" applyBorder="1" applyAlignment="1">
      <alignment vertical="center"/>
    </xf>
    <xf numFmtId="0" fontId="0" fillId="0" borderId="33" xfId="0" applyFont="1" applyFill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24" fillId="0" borderId="24" xfId="157" applyFont="1" applyFill="1" applyBorder="1" applyAlignment="1">
      <alignment horizontal="center" vertical="center"/>
      <protection/>
    </xf>
    <xf numFmtId="0" fontId="73" fillId="71" borderId="35" xfId="157" applyFont="1" applyFill="1" applyBorder="1" applyAlignment="1">
      <alignment horizontal="center" vertical="top"/>
      <protection/>
    </xf>
    <xf numFmtId="0" fontId="73" fillId="71" borderId="29" xfId="0" applyFont="1" applyFill="1" applyBorder="1" applyAlignment="1">
      <alignment horizontal="center" vertical="top"/>
    </xf>
    <xf numFmtId="0" fontId="24" fillId="0" borderId="24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 vertical="center"/>
    </xf>
    <xf numFmtId="164" fontId="10" fillId="34" borderId="36" xfId="222" applyFont="1" applyFill="1" applyBorder="1" applyAlignment="1">
      <alignment horizontal="center" vertical="center"/>
    </xf>
    <xf numFmtId="164" fontId="10" fillId="34" borderId="36" xfId="222" applyNumberFormat="1" applyFont="1" applyFill="1" applyBorder="1" applyAlignment="1">
      <alignment horizontal="center" vertical="center"/>
    </xf>
    <xf numFmtId="164" fontId="10" fillId="0" borderId="36" xfId="222" applyFont="1" applyBorder="1" applyAlignment="1">
      <alignment/>
    </xf>
    <xf numFmtId="164" fontId="10" fillId="71" borderId="36" xfId="222" applyFont="1" applyFill="1" applyBorder="1" applyAlignment="1">
      <alignment horizontal="center" vertical="center"/>
    </xf>
    <xf numFmtId="164" fontId="10" fillId="0" borderId="36" xfId="222" applyFont="1" applyBorder="1" applyAlignment="1">
      <alignment horizontal="center" vertical="center"/>
    </xf>
    <xf numFmtId="164" fontId="11" fillId="69" borderId="36" xfId="222" applyFont="1" applyFill="1" applyBorder="1" applyAlignment="1">
      <alignment vertical="center"/>
    </xf>
    <xf numFmtId="164" fontId="10" fillId="0" borderId="0" xfId="222" applyFont="1" applyFill="1" applyBorder="1" applyAlignment="1">
      <alignment horizontal="right"/>
    </xf>
    <xf numFmtId="164" fontId="10" fillId="34" borderId="0" xfId="224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164" fontId="10" fillId="0" borderId="0" xfId="224" applyFont="1" applyBorder="1" applyAlignment="1">
      <alignment horizontal="center" vertical="center"/>
    </xf>
    <xf numFmtId="164" fontId="10" fillId="34" borderId="0" xfId="222" applyFont="1" applyFill="1" applyBorder="1" applyAlignment="1">
      <alignment/>
    </xf>
    <xf numFmtId="164" fontId="10" fillId="34" borderId="0" xfId="222" applyFont="1" applyFill="1" applyBorder="1" applyAlignment="1">
      <alignment horizontal="right"/>
    </xf>
    <xf numFmtId="0" fontId="10" fillId="71" borderId="33" xfId="0" applyFont="1" applyFill="1" applyBorder="1" applyAlignment="1">
      <alignment horizontal="left" vertical="center" wrapText="1"/>
    </xf>
    <xf numFmtId="0" fontId="0" fillId="71" borderId="24" xfId="0" applyFont="1" applyFill="1" applyBorder="1" applyAlignment="1">
      <alignment/>
    </xf>
    <xf numFmtId="0" fontId="19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left"/>
    </xf>
    <xf numFmtId="10" fontId="0" fillId="0" borderId="24" xfId="0" applyNumberFormat="1" applyBorder="1" applyAlignment="1">
      <alignment horizontal="center"/>
    </xf>
    <xf numFmtId="44" fontId="0" fillId="0" borderId="24" xfId="138" applyFon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19" fillId="0" borderId="24" xfId="0" applyFont="1" applyBorder="1" applyAlignment="1">
      <alignment horizontal="left"/>
    </xf>
    <xf numFmtId="44" fontId="19" fillId="0" borderId="24" xfId="138" applyFont="1" applyBorder="1" applyAlignment="1">
      <alignment horizontal="center"/>
    </xf>
    <xf numFmtId="4" fontId="19" fillId="0" borderId="24" xfId="0" applyNumberFormat="1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32" fillId="0" borderId="37" xfId="0" applyFont="1" applyBorder="1" applyAlignment="1">
      <alignment/>
    </xf>
    <xf numFmtId="4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 vertical="justify"/>
    </xf>
    <xf numFmtId="0" fontId="32" fillId="0" borderId="0" xfId="0" applyFont="1" applyBorder="1" applyAlignment="1">
      <alignment/>
    </xf>
    <xf numFmtId="4" fontId="32" fillId="0" borderId="0" xfId="0" applyNumberFormat="1" applyFont="1" applyBorder="1" applyAlignment="1">
      <alignment horizontal="right"/>
    </xf>
    <xf numFmtId="10" fontId="32" fillId="0" borderId="0" xfId="0" applyNumberFormat="1" applyFont="1" applyBorder="1" applyAlignment="1">
      <alignment horizontal="left"/>
    </xf>
    <xf numFmtId="0" fontId="19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9" fontId="0" fillId="0" borderId="25" xfId="0" applyNumberFormat="1" applyFont="1" applyBorder="1" applyAlignment="1">
      <alignment horizontal="center"/>
    </xf>
    <xf numFmtId="9" fontId="19" fillId="0" borderId="25" xfId="0" applyNumberFormat="1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left"/>
    </xf>
    <xf numFmtId="0" fontId="19" fillId="0" borderId="40" xfId="0" applyFont="1" applyBorder="1" applyAlignment="1">
      <alignment horizontal="center"/>
    </xf>
    <xf numFmtId="4" fontId="19" fillId="0" borderId="40" xfId="0" applyNumberFormat="1" applyFont="1" applyBorder="1" applyAlignment="1">
      <alignment horizontal="center"/>
    </xf>
    <xf numFmtId="10" fontId="19" fillId="0" borderId="40" xfId="0" applyNumberFormat="1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77" fillId="0" borderId="0" xfId="0" applyFont="1" applyAlignment="1">
      <alignment/>
    </xf>
    <xf numFmtId="0" fontId="77" fillId="0" borderId="0" xfId="0" applyFont="1" applyFill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wrapText="1"/>
    </xf>
    <xf numFmtId="0" fontId="73" fillId="71" borderId="40" xfId="0" applyFont="1" applyFill="1" applyBorder="1" applyAlignment="1">
      <alignment/>
    </xf>
    <xf numFmtId="164" fontId="10" fillId="34" borderId="42" xfId="222" applyFont="1" applyFill="1" applyBorder="1" applyAlignment="1">
      <alignment horizontal="left" vertical="center"/>
    </xf>
    <xf numFmtId="164" fontId="5" fillId="0" borderId="0" xfId="222" applyFont="1" applyFill="1" applyBorder="1" applyAlignment="1">
      <alignment horizontal="left"/>
    </xf>
    <xf numFmtId="164" fontId="7" fillId="0" borderId="0" xfId="222" applyFont="1" applyFill="1" applyBorder="1" applyAlignment="1">
      <alignment horizontal="left"/>
    </xf>
    <xf numFmtId="164" fontId="3" fillId="0" borderId="0" xfId="222" applyFont="1" applyFill="1" applyBorder="1" applyAlignment="1">
      <alignment horizontal="left" vertical="center"/>
    </xf>
    <xf numFmtId="0" fontId="10" fillId="0" borderId="0" xfId="153" applyFont="1" applyFill="1" applyAlignment="1">
      <alignment horizontal="left"/>
      <protection/>
    </xf>
    <xf numFmtId="0" fontId="10" fillId="0" borderId="0" xfId="0" applyFont="1" applyFill="1" applyAlignment="1">
      <alignment horizontal="left"/>
    </xf>
    <xf numFmtId="164" fontId="10" fillId="34" borderId="24" xfId="222" applyFont="1" applyFill="1" applyBorder="1" applyAlignment="1">
      <alignment horizontal="left" vertical="center"/>
    </xf>
    <xf numFmtId="0" fontId="10" fillId="34" borderId="0" xfId="0" applyFont="1" applyFill="1" applyAlignment="1">
      <alignment horizontal="left"/>
    </xf>
    <xf numFmtId="0" fontId="10" fillId="0" borderId="42" xfId="0" applyFont="1" applyFill="1" applyBorder="1" applyAlignment="1">
      <alignment horizontal="left"/>
    </xf>
    <xf numFmtId="164" fontId="10" fillId="34" borderId="24" xfId="224" applyFont="1" applyFill="1" applyBorder="1" applyAlignment="1">
      <alignment horizontal="left" vertical="center"/>
    </xf>
    <xf numFmtId="164" fontId="10" fillId="0" borderId="24" xfId="224" applyFont="1" applyBorder="1" applyAlignment="1">
      <alignment horizontal="left" vertical="center"/>
    </xf>
    <xf numFmtId="164" fontId="10" fillId="34" borderId="24" xfId="222" applyFont="1" applyFill="1" applyBorder="1" applyAlignment="1">
      <alignment horizontal="left"/>
    </xf>
    <xf numFmtId="164" fontId="10" fillId="69" borderId="42" xfId="222" applyFont="1" applyFill="1" applyBorder="1" applyAlignment="1">
      <alignment horizontal="left" vertical="center"/>
    </xf>
    <xf numFmtId="164" fontId="10" fillId="0" borderId="42" xfId="222" applyFont="1" applyBorder="1" applyAlignment="1">
      <alignment horizontal="left" vertical="center"/>
    </xf>
    <xf numFmtId="164" fontId="11" fillId="0" borderId="42" xfId="222" applyFont="1" applyBorder="1" applyAlignment="1">
      <alignment horizontal="left" vertical="center"/>
    </xf>
    <xf numFmtId="164" fontId="10" fillId="34" borderId="42" xfId="224" applyFont="1" applyFill="1" applyBorder="1" applyAlignment="1">
      <alignment horizontal="left" vertical="center"/>
    </xf>
    <xf numFmtId="164" fontId="2" fillId="0" borderId="0" xfId="186" applyFont="1" applyFill="1" applyAlignment="1">
      <alignment horizontal="left"/>
    </xf>
    <xf numFmtId="164" fontId="2" fillId="0" borderId="0" xfId="222" applyFont="1" applyFill="1" applyBorder="1" applyAlignment="1">
      <alignment horizontal="left"/>
    </xf>
    <xf numFmtId="0" fontId="77" fillId="0" borderId="42" xfId="0" applyFont="1" applyBorder="1" applyAlignment="1">
      <alignment/>
    </xf>
    <xf numFmtId="0" fontId="24" fillId="0" borderId="26" xfId="157" applyFont="1" applyFill="1" applyBorder="1" applyAlignment="1">
      <alignment horizontal="center"/>
      <protection/>
    </xf>
    <xf numFmtId="0" fontId="24" fillId="0" borderId="24" xfId="157" applyFont="1" applyFill="1" applyBorder="1" applyAlignment="1">
      <alignment horizontal="center"/>
      <protection/>
    </xf>
    <xf numFmtId="0" fontId="24" fillId="0" borderId="24" xfId="157" applyFont="1" applyFill="1" applyBorder="1">
      <alignment/>
      <protection/>
    </xf>
    <xf numFmtId="2" fontId="24" fillId="0" borderId="24" xfId="157" applyNumberFormat="1" applyFont="1" applyFill="1" applyBorder="1">
      <alignment/>
      <protection/>
    </xf>
    <xf numFmtId="2" fontId="24" fillId="0" borderId="25" xfId="157" applyNumberFormat="1" applyFont="1" applyFill="1" applyBorder="1">
      <alignment/>
      <protection/>
    </xf>
    <xf numFmtId="0" fontId="77" fillId="0" borderId="42" xfId="0" applyFont="1" applyFill="1" applyBorder="1" applyAlignment="1">
      <alignment/>
    </xf>
    <xf numFmtId="2" fontId="0" fillId="71" borderId="43" xfId="0" applyNumberFormat="1" applyFill="1" applyBorder="1" applyAlignment="1">
      <alignment/>
    </xf>
    <xf numFmtId="0" fontId="0" fillId="71" borderId="44" xfId="0" applyFill="1" applyBorder="1" applyAlignment="1">
      <alignment/>
    </xf>
    <xf numFmtId="164" fontId="78" fillId="34" borderId="24" xfId="222" applyFont="1" applyFill="1" applyBorder="1" applyAlignment="1">
      <alignment horizontal="center" vertical="center"/>
    </xf>
    <xf numFmtId="164" fontId="78" fillId="69" borderId="24" xfId="222" applyFont="1" applyFill="1" applyBorder="1" applyAlignment="1">
      <alignment horizontal="right" vertical="center"/>
    </xf>
    <xf numFmtId="164" fontId="78" fillId="69" borderId="24" xfId="222" applyFont="1" applyFill="1" applyBorder="1" applyAlignment="1">
      <alignment vertical="center"/>
    </xf>
    <xf numFmtId="164" fontId="79" fillId="0" borderId="24" xfId="222" applyFont="1" applyBorder="1" applyAlignment="1">
      <alignment horizontal="center" vertical="center"/>
    </xf>
    <xf numFmtId="164" fontId="78" fillId="34" borderId="24" xfId="224" applyFont="1" applyFill="1" applyBorder="1" applyAlignment="1">
      <alignment horizontal="center" vertical="center"/>
    </xf>
    <xf numFmtId="164" fontId="78" fillId="0" borderId="24" xfId="224" applyFont="1" applyBorder="1" applyAlignment="1">
      <alignment horizontal="center" vertical="center"/>
    </xf>
    <xf numFmtId="164" fontId="78" fillId="0" borderId="24" xfId="222" applyFont="1" applyBorder="1" applyAlignment="1">
      <alignment horizontal="center" vertical="center"/>
    </xf>
    <xf numFmtId="164" fontId="78" fillId="34" borderId="24" xfId="222" applyFont="1" applyFill="1" applyBorder="1" applyAlignment="1">
      <alignment/>
    </xf>
    <xf numFmtId="0" fontId="78" fillId="34" borderId="24" xfId="0" applyFont="1" applyFill="1" applyBorder="1" applyAlignment="1">
      <alignment horizontal="right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164" fontId="78" fillId="0" borderId="24" xfId="222" applyFont="1" applyFill="1" applyBorder="1" applyAlignment="1">
      <alignment horizontal="center" vertical="center"/>
    </xf>
    <xf numFmtId="164" fontId="10" fillId="0" borderId="42" xfId="222" applyFont="1" applyFill="1" applyBorder="1" applyAlignment="1">
      <alignment horizontal="left" vertical="center"/>
    </xf>
    <xf numFmtId="0" fontId="11" fillId="69" borderId="24" xfId="0" applyFont="1" applyFill="1" applyBorder="1" applyAlignment="1">
      <alignment horizontal="left" wrapText="1"/>
    </xf>
    <xf numFmtId="4" fontId="67" fillId="71" borderId="24" xfId="157" applyNumberFormat="1" applyFont="1" applyFill="1" applyBorder="1">
      <alignment/>
      <protection/>
    </xf>
    <xf numFmtId="4" fontId="67" fillId="0" borderId="24" xfId="157" applyNumberFormat="1" applyFont="1" applyFill="1" applyBorder="1">
      <alignment/>
      <protection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24" xfId="0" applyFont="1" applyBorder="1" applyAlignment="1">
      <alignment horizontal="right" vertical="center" wrapText="1"/>
    </xf>
    <xf numFmtId="0" fontId="13" fillId="34" borderId="0" xfId="0" applyFont="1" applyFill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0" fillId="71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center"/>
    </xf>
    <xf numFmtId="164" fontId="10" fillId="34" borderId="24" xfId="222" applyNumberFormat="1" applyFont="1" applyFill="1" applyBorder="1" applyAlignment="1">
      <alignment horizontal="left" vertical="center"/>
    </xf>
    <xf numFmtId="164" fontId="10" fillId="34" borderId="24" xfId="222" applyFont="1" applyFill="1" applyBorder="1" applyAlignment="1">
      <alignment horizontal="right" vertical="center"/>
    </xf>
    <xf numFmtId="164" fontId="10" fillId="34" borderId="24" xfId="224" applyFont="1" applyFill="1" applyBorder="1" applyAlignment="1">
      <alignment horizontal="center" vertical="center"/>
    </xf>
    <xf numFmtId="0" fontId="30" fillId="0" borderId="4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24" xfId="166" applyNumberFormat="1" applyFont="1" applyBorder="1" applyAlignment="1">
      <alignment horizontal="center"/>
    </xf>
    <xf numFmtId="10" fontId="19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24" xfId="218" applyNumberFormat="1" applyFont="1" applyBorder="1" applyAlignment="1">
      <alignment horizontal="center"/>
    </xf>
    <xf numFmtId="2" fontId="0" fillId="0" borderId="24" xfId="218" applyNumberFormat="1" applyFont="1" applyBorder="1" applyAlignment="1">
      <alignment horizontal="center" vertical="center"/>
    </xf>
    <xf numFmtId="0" fontId="73" fillId="0" borderId="0" xfId="157" applyFont="1" applyBorder="1">
      <alignment/>
      <protection/>
    </xf>
    <xf numFmtId="0" fontId="57" fillId="0" borderId="0" xfId="157" applyBorder="1">
      <alignment/>
      <protection/>
    </xf>
    <xf numFmtId="0" fontId="0" fillId="71" borderId="0" xfId="0" applyFont="1" applyFill="1" applyBorder="1" applyAlignment="1">
      <alignment horizontal="left"/>
    </xf>
    <xf numFmtId="0" fontId="0" fillId="71" borderId="0" xfId="0" applyFill="1" applyBorder="1" applyAlignment="1">
      <alignment horizontal="left"/>
    </xf>
    <xf numFmtId="0" fontId="73" fillId="71" borderId="35" xfId="157" applyFont="1" applyFill="1" applyBorder="1" applyAlignment="1">
      <alignment horizontal="center"/>
      <protection/>
    </xf>
    <xf numFmtId="0" fontId="73" fillId="71" borderId="32" xfId="157" applyFont="1" applyFill="1" applyBorder="1" applyAlignment="1">
      <alignment horizontal="center"/>
      <protection/>
    </xf>
    <xf numFmtId="0" fontId="73" fillId="71" borderId="29" xfId="157" applyFont="1" applyFill="1" applyBorder="1" applyAlignment="1">
      <alignment horizontal="center" vertical="top"/>
      <protection/>
    </xf>
    <xf numFmtId="0" fontId="75" fillId="71" borderId="27" xfId="157" applyFont="1" applyFill="1" applyBorder="1" applyAlignment="1">
      <alignment horizontal="center" wrapText="1"/>
      <protection/>
    </xf>
    <xf numFmtId="0" fontId="57" fillId="0" borderId="24" xfId="157" applyBorder="1" applyAlignment="1">
      <alignment horizontal="center" vertical="center"/>
      <protection/>
    </xf>
    <xf numFmtId="0" fontId="0" fillId="71" borderId="24" xfId="0" applyFont="1" applyFill="1" applyBorder="1" applyAlignment="1">
      <alignment horizontal="center" vertical="center"/>
    </xf>
    <xf numFmtId="2" fontId="0" fillId="71" borderId="24" xfId="0" applyNumberFormat="1" applyFill="1" applyBorder="1" applyAlignment="1">
      <alignment horizontal="right" vertical="center"/>
    </xf>
    <xf numFmtId="0" fontId="0" fillId="71" borderId="24" xfId="0" applyFill="1" applyBorder="1" applyAlignment="1">
      <alignment horizontal="right" vertical="center"/>
    </xf>
    <xf numFmtId="0" fontId="57" fillId="0" borderId="24" xfId="157" applyFont="1" applyBorder="1" applyAlignment="1">
      <alignment horizontal="center" vertical="center"/>
      <protection/>
    </xf>
    <xf numFmtId="0" fontId="0" fillId="71" borderId="24" xfId="0" applyFont="1" applyFill="1" applyBorder="1" applyAlignment="1">
      <alignment horizontal="left" vertical="center" wrapText="1"/>
    </xf>
    <xf numFmtId="0" fontId="57" fillId="0" borderId="24" xfId="157" applyFont="1" applyBorder="1" applyAlignment="1">
      <alignment wrapText="1"/>
      <protection/>
    </xf>
    <xf numFmtId="0" fontId="57" fillId="0" borderId="0" xfId="157" applyFont="1" applyAlignment="1">
      <alignment wrapText="1"/>
      <protection/>
    </xf>
    <xf numFmtId="0" fontId="10" fillId="69" borderId="24" xfId="0" applyFont="1" applyFill="1" applyBorder="1" applyAlignment="1">
      <alignment horizontal="left" wrapText="1"/>
    </xf>
    <xf numFmtId="164" fontId="10" fillId="34" borderId="0" xfId="222" applyFont="1" applyFill="1" applyBorder="1" applyAlignment="1">
      <alignment horizontal="center" vertical="center"/>
    </xf>
    <xf numFmtId="0" fontId="73" fillId="71" borderId="0" xfId="0" applyFont="1" applyFill="1" applyBorder="1" applyAlignment="1">
      <alignment/>
    </xf>
    <xf numFmtId="0" fontId="24" fillId="0" borderId="33" xfId="0" applyFont="1" applyFill="1" applyBorder="1" applyAlignment="1">
      <alignment horizontal="center"/>
    </xf>
    <xf numFmtId="173" fontId="24" fillId="0" borderId="24" xfId="0" applyNumberFormat="1" applyFont="1" applyFill="1" applyBorder="1" applyAlignment="1">
      <alignment/>
    </xf>
    <xf numFmtId="173" fontId="0" fillId="0" borderId="24" xfId="0" applyNumberFormat="1" applyFill="1" applyBorder="1" applyAlignment="1">
      <alignment/>
    </xf>
    <xf numFmtId="168" fontId="0" fillId="0" borderId="24" xfId="0" applyNumberFormat="1" applyFont="1" applyFill="1" applyBorder="1" applyAlignment="1">
      <alignment/>
    </xf>
    <xf numFmtId="0" fontId="79" fillId="69" borderId="24" xfId="0" applyFont="1" applyFill="1" applyBorder="1" applyAlignment="1">
      <alignment horizontal="right" wrapText="1"/>
    </xf>
    <xf numFmtId="0" fontId="78" fillId="0" borderId="24" xfId="0" applyFont="1" applyBorder="1" applyAlignment="1">
      <alignment horizontal="left" vertical="center" wrapText="1"/>
    </xf>
    <xf numFmtId="172" fontId="10" fillId="0" borderId="0" xfId="222" applyNumberFormat="1" applyFont="1" applyFill="1" applyBorder="1" applyAlignment="1">
      <alignment horizontal="right"/>
    </xf>
    <xf numFmtId="174" fontId="10" fillId="0" borderId="0" xfId="0" applyNumberFormat="1" applyFont="1" applyFill="1" applyAlignment="1">
      <alignment horizontal="right"/>
    </xf>
    <xf numFmtId="164" fontId="10" fillId="34" borderId="24" xfId="224" applyNumberFormat="1" applyFont="1" applyFill="1" applyBorder="1" applyAlignment="1">
      <alignment horizontal="center" vertical="center"/>
    </xf>
    <xf numFmtId="44" fontId="2" fillId="0" borderId="46" xfId="138" applyFont="1" applyBorder="1" applyAlignment="1">
      <alignment horizontal="center" vertical="center"/>
    </xf>
    <xf numFmtId="0" fontId="6" fillId="69" borderId="24" xfId="153" applyFont="1" applyFill="1" applyBorder="1" applyAlignment="1">
      <alignment horizontal="center" vertical="center"/>
      <protection/>
    </xf>
    <xf numFmtId="0" fontId="8" fillId="0" borderId="24" xfId="153" applyFont="1" applyBorder="1" applyAlignment="1">
      <alignment horizontal="center" vertical="center" wrapText="1"/>
      <protection/>
    </xf>
    <xf numFmtId="0" fontId="6" fillId="0" borderId="24" xfId="153" applyFont="1" applyBorder="1" applyAlignment="1">
      <alignment horizontal="center" vertical="center" wrapText="1"/>
      <protection/>
    </xf>
    <xf numFmtId="0" fontId="12" fillId="0" borderId="36" xfId="153" applyFont="1" applyFill="1" applyBorder="1" applyAlignment="1">
      <alignment horizontal="left" vertical="center" wrapText="1"/>
      <protection/>
    </xf>
    <xf numFmtId="0" fontId="12" fillId="0" borderId="47" xfId="153" applyFont="1" applyFill="1" applyBorder="1" applyAlignment="1">
      <alignment horizontal="left" vertical="center" wrapText="1"/>
      <protection/>
    </xf>
    <xf numFmtId="0" fontId="12" fillId="0" borderId="34" xfId="153" applyFont="1" applyFill="1" applyBorder="1" applyAlignment="1">
      <alignment horizontal="left" vertical="center" wrapText="1"/>
      <protection/>
    </xf>
    <xf numFmtId="10" fontId="28" fillId="0" borderId="24" xfId="0" applyNumberFormat="1" applyFont="1" applyFill="1" applyBorder="1" applyAlignment="1">
      <alignment horizontal="center" vertical="center" wrapText="1"/>
    </xf>
    <xf numFmtId="165" fontId="28" fillId="0" borderId="24" xfId="141" applyFont="1" applyFill="1" applyBorder="1" applyAlignment="1">
      <alignment horizontal="center" vertical="center" wrapText="1"/>
    </xf>
    <xf numFmtId="0" fontId="4" fillId="0" borderId="24" xfId="153" applyFont="1" applyFill="1" applyBorder="1" applyAlignment="1">
      <alignment horizontal="center" vertical="center" wrapText="1"/>
      <protection/>
    </xf>
    <xf numFmtId="0" fontId="4" fillId="0" borderId="24" xfId="153" applyFont="1" applyFill="1" applyBorder="1" applyAlignment="1">
      <alignment horizontal="center" vertical="center"/>
      <protection/>
    </xf>
    <xf numFmtId="0" fontId="6" fillId="70" borderId="24" xfId="153" applyFont="1" applyFill="1" applyBorder="1" applyAlignment="1">
      <alignment horizontal="center" vertical="center"/>
      <protection/>
    </xf>
    <xf numFmtId="165" fontId="15" fillId="0" borderId="0" xfId="0" applyNumberFormat="1" applyFont="1" applyFill="1" applyAlignment="1">
      <alignment horizontal="center" vertical="center"/>
    </xf>
    <xf numFmtId="44" fontId="2" fillId="0" borderId="0" xfId="0" applyNumberFormat="1" applyFont="1" applyFill="1" applyAlignment="1">
      <alignment horizontal="center"/>
    </xf>
    <xf numFmtId="44" fontId="80" fillId="0" borderId="0" xfId="0" applyNumberFormat="1" applyFont="1" applyFill="1" applyAlignment="1">
      <alignment horizontal="center"/>
    </xf>
    <xf numFmtId="0" fontId="9" fillId="0" borderId="24" xfId="153" applyFont="1" applyBorder="1" applyAlignment="1">
      <alignment horizontal="center" vertical="center" wrapText="1"/>
      <protection/>
    </xf>
    <xf numFmtId="10" fontId="81" fillId="0" borderId="24" xfId="0" applyNumberFormat="1" applyFont="1" applyFill="1" applyBorder="1" applyAlignment="1">
      <alignment horizontal="center" vertical="center" wrapText="1"/>
    </xf>
    <xf numFmtId="0" fontId="82" fillId="72" borderId="48" xfId="0" applyFont="1" applyFill="1" applyBorder="1" applyAlignment="1">
      <alignment horizontal="center"/>
    </xf>
    <xf numFmtId="0" fontId="82" fillId="72" borderId="49" xfId="0" applyFont="1" applyFill="1" applyBorder="1" applyAlignment="1">
      <alignment horizontal="center"/>
    </xf>
    <xf numFmtId="0" fontId="82" fillId="72" borderId="50" xfId="0" applyFont="1" applyFill="1" applyBorder="1" applyAlignment="1">
      <alignment horizontal="center"/>
    </xf>
    <xf numFmtId="168" fontId="83" fillId="0" borderId="36" xfId="157" applyNumberFormat="1" applyFont="1" applyBorder="1" applyAlignment="1">
      <alignment horizontal="center"/>
      <protection/>
    </xf>
    <xf numFmtId="168" fontId="83" fillId="0" borderId="47" xfId="157" applyNumberFormat="1" applyFont="1" applyBorder="1" applyAlignment="1">
      <alignment horizontal="center"/>
      <protection/>
    </xf>
    <xf numFmtId="168" fontId="83" fillId="0" borderId="51" xfId="157" applyNumberFormat="1" applyFont="1" applyBorder="1" applyAlignment="1">
      <alignment horizontal="center"/>
      <protection/>
    </xf>
    <xf numFmtId="0" fontId="0" fillId="71" borderId="52" xfId="0" applyFont="1" applyFill="1" applyBorder="1" applyAlignment="1">
      <alignment horizontal="left"/>
    </xf>
    <xf numFmtId="0" fontId="0" fillId="71" borderId="40" xfId="0" applyFill="1" applyBorder="1" applyAlignment="1">
      <alignment horizontal="left"/>
    </xf>
    <xf numFmtId="0" fontId="0" fillId="71" borderId="41" xfId="0" applyFill="1" applyBorder="1" applyAlignment="1">
      <alignment horizontal="left"/>
    </xf>
    <xf numFmtId="0" fontId="73" fillId="71" borderId="53" xfId="157" applyFont="1" applyFill="1" applyBorder="1" applyAlignment="1">
      <alignment horizontal="left" vertical="top"/>
      <protection/>
    </xf>
    <xf numFmtId="0" fontId="73" fillId="71" borderId="54" xfId="157" applyFont="1" applyFill="1" applyBorder="1" applyAlignment="1">
      <alignment horizontal="left" vertical="top"/>
      <protection/>
    </xf>
    <xf numFmtId="0" fontId="73" fillId="71" borderId="55" xfId="157" applyFont="1" applyFill="1" applyBorder="1" applyAlignment="1">
      <alignment horizontal="left" vertical="top"/>
      <protection/>
    </xf>
    <xf numFmtId="0" fontId="83" fillId="71" borderId="56" xfId="0" applyFont="1" applyFill="1" applyBorder="1" applyAlignment="1">
      <alignment horizontal="center"/>
    </xf>
    <xf numFmtId="0" fontId="83" fillId="71" borderId="47" xfId="0" applyFont="1" applyFill="1" applyBorder="1" applyAlignment="1">
      <alignment horizontal="center"/>
    </xf>
    <xf numFmtId="0" fontId="83" fillId="71" borderId="34" xfId="0" applyFont="1" applyFill="1" applyBorder="1" applyAlignment="1">
      <alignment horizontal="center"/>
    </xf>
    <xf numFmtId="168" fontId="83" fillId="71" borderId="36" xfId="0" applyNumberFormat="1" applyFont="1" applyFill="1" applyBorder="1" applyAlignment="1">
      <alignment horizontal="center"/>
    </xf>
    <xf numFmtId="168" fontId="83" fillId="71" borderId="47" xfId="0" applyNumberFormat="1" applyFont="1" applyFill="1" applyBorder="1" applyAlignment="1">
      <alignment horizontal="center"/>
    </xf>
    <xf numFmtId="168" fontId="83" fillId="71" borderId="51" xfId="0" applyNumberFormat="1" applyFont="1" applyFill="1" applyBorder="1" applyAlignment="1">
      <alignment horizontal="center"/>
    </xf>
    <xf numFmtId="0" fontId="73" fillId="71" borderId="53" xfId="0" applyFont="1" applyFill="1" applyBorder="1" applyAlignment="1">
      <alignment horizontal="left" vertical="top" wrapText="1"/>
    </xf>
    <xf numFmtId="0" fontId="73" fillId="71" borderId="54" xfId="0" applyFont="1" applyFill="1" applyBorder="1" applyAlignment="1">
      <alignment horizontal="left" vertical="top" wrapText="1"/>
    </xf>
    <xf numFmtId="0" fontId="73" fillId="71" borderId="55" xfId="0" applyFont="1" applyFill="1" applyBorder="1" applyAlignment="1">
      <alignment horizontal="left" vertical="top" wrapText="1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73" fillId="0" borderId="53" xfId="0" applyFont="1" applyFill="1" applyBorder="1" applyAlignment="1">
      <alignment horizontal="left" vertical="top" wrapText="1"/>
    </xf>
    <xf numFmtId="0" fontId="73" fillId="0" borderId="54" xfId="0" applyFont="1" applyFill="1" applyBorder="1" applyAlignment="1">
      <alignment horizontal="left" vertical="top" wrapText="1"/>
    </xf>
    <xf numFmtId="0" fontId="73" fillId="0" borderId="55" xfId="0" applyFont="1" applyFill="1" applyBorder="1" applyAlignment="1">
      <alignment horizontal="left" vertical="top" wrapText="1"/>
    </xf>
    <xf numFmtId="0" fontId="83" fillId="71" borderId="26" xfId="0" applyFont="1" applyFill="1" applyBorder="1" applyAlignment="1">
      <alignment horizontal="center"/>
    </xf>
    <xf numFmtId="0" fontId="83" fillId="71" borderId="33" xfId="0" applyFont="1" applyFill="1" applyBorder="1" applyAlignment="1">
      <alignment horizontal="center"/>
    </xf>
    <xf numFmtId="0" fontId="83" fillId="71" borderId="24" xfId="0" applyFont="1" applyFill="1" applyBorder="1" applyAlignment="1">
      <alignment horizontal="center"/>
    </xf>
    <xf numFmtId="0" fontId="0" fillId="71" borderId="60" xfId="0" applyFont="1" applyFill="1" applyBorder="1" applyAlignment="1">
      <alignment horizontal="left"/>
    </xf>
    <xf numFmtId="0" fontId="0" fillId="71" borderId="31" xfId="0" applyFont="1" applyFill="1" applyBorder="1" applyAlignment="1">
      <alignment horizontal="left"/>
    </xf>
    <xf numFmtId="0" fontId="83" fillId="0" borderId="26" xfId="157" applyFont="1" applyBorder="1" applyAlignment="1">
      <alignment horizontal="center"/>
      <protection/>
    </xf>
    <xf numFmtId="0" fontId="83" fillId="0" borderId="33" xfId="157" applyFont="1" applyBorder="1" applyAlignment="1">
      <alignment horizontal="center"/>
      <protection/>
    </xf>
    <xf numFmtId="0" fontId="83" fillId="0" borderId="24" xfId="157" applyFont="1" applyBorder="1" applyAlignment="1">
      <alignment horizontal="center"/>
      <protection/>
    </xf>
    <xf numFmtId="0" fontId="19" fillId="0" borderId="36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30" fillId="0" borderId="61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0" fillId="34" borderId="26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19" fillId="0" borderId="34" xfId="0" applyFont="1" applyBorder="1" applyAlignment="1">
      <alignment horizontal="center"/>
    </xf>
  </cellXfs>
  <cellStyles count="2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3" xfId="23"/>
    <cellStyle name="20% - Ênfase2" xfId="24"/>
    <cellStyle name="20% - Ênfase2 2" xfId="25"/>
    <cellStyle name="20% - Ênfase2 3" xfId="26"/>
    <cellStyle name="20% - Ênfase3" xfId="27"/>
    <cellStyle name="20% - Ênfase3 2" xfId="28"/>
    <cellStyle name="20% - Ênfase3 3" xfId="29"/>
    <cellStyle name="20% - Ênfase4" xfId="30"/>
    <cellStyle name="20% - Ênfase4 2" xfId="31"/>
    <cellStyle name="20% - Ênfase4 3" xfId="32"/>
    <cellStyle name="20% - Ênfase5" xfId="33"/>
    <cellStyle name="20% - Ênfase5 2" xfId="34"/>
    <cellStyle name="20% - Ênfase5 3" xfId="35"/>
    <cellStyle name="20% - Ênfase6" xfId="36"/>
    <cellStyle name="20% - Ênfase6 2" xfId="37"/>
    <cellStyle name="20% - Ênfase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Ênfase1" xfId="45"/>
    <cellStyle name="40% - Ênfase1 2" xfId="46"/>
    <cellStyle name="40% - Ênfase1 3" xfId="47"/>
    <cellStyle name="40% - Ênfase2" xfId="48"/>
    <cellStyle name="40% - Ênfase2 2" xfId="49"/>
    <cellStyle name="40% - Ênfase2 3" xfId="50"/>
    <cellStyle name="40% - Ênfase3" xfId="51"/>
    <cellStyle name="40% - Ênfase3 2" xfId="52"/>
    <cellStyle name="40% - Ênfase3 3" xfId="53"/>
    <cellStyle name="40% - Ênfase4" xfId="54"/>
    <cellStyle name="40% - Ênfase4 2" xfId="55"/>
    <cellStyle name="40% - Ênfase4 3" xfId="56"/>
    <cellStyle name="40% - Ênfase5" xfId="57"/>
    <cellStyle name="40% - Ênfase5 2" xfId="58"/>
    <cellStyle name="40% - Ênfase5 3" xfId="59"/>
    <cellStyle name="40% - Ênfase6" xfId="60"/>
    <cellStyle name="40% - Ênfase6 2" xfId="61"/>
    <cellStyle name="40% - Ênfase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Ênfase1" xfId="69"/>
    <cellStyle name="60% - Ênfase1 2" xfId="70"/>
    <cellStyle name="60% - Ênfase1 3" xfId="71"/>
    <cellStyle name="60% - Ênfase2" xfId="72"/>
    <cellStyle name="60% - Ênfase2 2" xfId="73"/>
    <cellStyle name="60% - Ênfase2 3" xfId="74"/>
    <cellStyle name="60% - Ênfase3" xfId="75"/>
    <cellStyle name="60% - Ênfase3 2" xfId="76"/>
    <cellStyle name="60% - Ênfase3 3" xfId="77"/>
    <cellStyle name="60% - Ênfase4" xfId="78"/>
    <cellStyle name="60% - Ênfase4 2" xfId="79"/>
    <cellStyle name="60% - Ênfase4 3" xfId="80"/>
    <cellStyle name="60% - Ênfase5" xfId="81"/>
    <cellStyle name="60% - Ênfase5 2" xfId="82"/>
    <cellStyle name="60% - Ênfase5 3" xfId="83"/>
    <cellStyle name="60% - Ênfase6" xfId="84"/>
    <cellStyle name="60% - Ênfase6 2" xfId="85"/>
    <cellStyle name="60% - Ênfase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om" xfId="94"/>
    <cellStyle name="Bom 2" xfId="95"/>
    <cellStyle name="Bom 3" xfId="96"/>
    <cellStyle name="Calculation" xfId="97"/>
    <cellStyle name="Cálculo" xfId="98"/>
    <cellStyle name="Cálculo 2" xfId="99"/>
    <cellStyle name="Cálculo 3" xfId="100"/>
    <cellStyle name="Célula de Verificação" xfId="101"/>
    <cellStyle name="Célula de Verificação 2" xfId="102"/>
    <cellStyle name="Célula de Verificação 3" xfId="103"/>
    <cellStyle name="Célula Vinculada" xfId="104"/>
    <cellStyle name="Célula Vinculada 2" xfId="105"/>
    <cellStyle name="Check Cell" xfId="106"/>
    <cellStyle name="Ênfase1" xfId="107"/>
    <cellStyle name="Ênfase1 2" xfId="108"/>
    <cellStyle name="Ênfase1 3" xfId="109"/>
    <cellStyle name="Ênfase2" xfId="110"/>
    <cellStyle name="Ênfase2 2" xfId="111"/>
    <cellStyle name="Ênfase2 3" xfId="112"/>
    <cellStyle name="Ênfase3" xfId="113"/>
    <cellStyle name="Ênfase3 2" xfId="114"/>
    <cellStyle name="Ênfase3 3" xfId="115"/>
    <cellStyle name="Ênfase4" xfId="116"/>
    <cellStyle name="Ênfase4 2" xfId="117"/>
    <cellStyle name="Ênfase4 3" xfId="118"/>
    <cellStyle name="Ênfase5" xfId="119"/>
    <cellStyle name="Ênfase5 2" xfId="120"/>
    <cellStyle name="Ênfase5 3" xfId="121"/>
    <cellStyle name="Ênfase6" xfId="122"/>
    <cellStyle name="Ênfase6 2" xfId="123"/>
    <cellStyle name="Ênfase6 3" xfId="124"/>
    <cellStyle name="Entrada" xfId="125"/>
    <cellStyle name="Entrada 2" xfId="126"/>
    <cellStyle name="Entrada 3" xfId="127"/>
    <cellStyle name="Excel Built-in Normal" xfId="128"/>
    <cellStyle name="Explanatory Text" xfId="129"/>
    <cellStyle name="Good" xfId="130"/>
    <cellStyle name="Heading 1" xfId="131"/>
    <cellStyle name="Heading 2" xfId="132"/>
    <cellStyle name="Heading 3" xfId="133"/>
    <cellStyle name="Heading 4" xfId="134"/>
    <cellStyle name="Incorreto" xfId="135"/>
    <cellStyle name="Input" xfId="136"/>
    <cellStyle name="Linked Cell" xfId="137"/>
    <cellStyle name="Currency" xfId="138"/>
    <cellStyle name="Currency [0]" xfId="139"/>
    <cellStyle name="Moeda 10" xfId="140"/>
    <cellStyle name="Moeda 2" xfId="141"/>
    <cellStyle name="Moeda 2 2" xfId="142"/>
    <cellStyle name="Moeda 3" xfId="143"/>
    <cellStyle name="Moeda 3 2 3" xfId="144"/>
    <cellStyle name="Moeda 3 3" xfId="145"/>
    <cellStyle name="Moeda 3 3 2" xfId="146"/>
    <cellStyle name="Moeda 4" xfId="147"/>
    <cellStyle name="Neutra" xfId="148"/>
    <cellStyle name="Neutral" xfId="149"/>
    <cellStyle name="Normal 10" xfId="150"/>
    <cellStyle name="Normal 10 2" xfId="151"/>
    <cellStyle name="Normal 2" xfId="152"/>
    <cellStyle name="Normal 2 2" xfId="153"/>
    <cellStyle name="Normal 3" xfId="154"/>
    <cellStyle name="Normal 3 2" xfId="155"/>
    <cellStyle name="Normal 3 3" xfId="156"/>
    <cellStyle name="Normal 4" xfId="157"/>
    <cellStyle name="Normal 4 2" xfId="158"/>
    <cellStyle name="Normal 8" xfId="159"/>
    <cellStyle name="Normal 8 2" xfId="160"/>
    <cellStyle name="Nota" xfId="161"/>
    <cellStyle name="Nota 2" xfId="162"/>
    <cellStyle name="Nota 3" xfId="163"/>
    <cellStyle name="Note" xfId="164"/>
    <cellStyle name="Output" xfId="165"/>
    <cellStyle name="Percent" xfId="166"/>
    <cellStyle name="Porcentagem 10" xfId="167"/>
    <cellStyle name="Porcentagem 10 2" xfId="168"/>
    <cellStyle name="Porcentagem 2" xfId="169"/>
    <cellStyle name="Porcentagem 2 2" xfId="170"/>
    <cellStyle name="Porcentagem 3" xfId="171"/>
    <cellStyle name="Porcentagem 3 2" xfId="172"/>
    <cellStyle name="Porcentagem 4" xfId="173"/>
    <cellStyle name="Saída" xfId="174"/>
    <cellStyle name="Saída 2" xfId="175"/>
    <cellStyle name="Saída 3" xfId="176"/>
    <cellStyle name="Comma [0]" xfId="177"/>
    <cellStyle name="Separador de milhares 10" xfId="178"/>
    <cellStyle name="Separador de milhares 10 2" xfId="179"/>
    <cellStyle name="Separador de milhares 11" xfId="180"/>
    <cellStyle name="Separador de milhares 12" xfId="181"/>
    <cellStyle name="Separador de milhares 12 2" xfId="182"/>
    <cellStyle name="Separador de milhares 13" xfId="183"/>
    <cellStyle name="Separador de milhares 15" xfId="184"/>
    <cellStyle name="Separador de milhares 2" xfId="185"/>
    <cellStyle name="Separador de milhares 2 2" xfId="186"/>
    <cellStyle name="Separador de milhares 3 3" xfId="187"/>
    <cellStyle name="Separador de milhares 4 2" xfId="188"/>
    <cellStyle name="Separador de milhares 4 2 2" xfId="189"/>
    <cellStyle name="Separador de milhares 5 2" xfId="190"/>
    <cellStyle name="Separador de milhares 6" xfId="191"/>
    <cellStyle name="Separador de milhares 7 2" xfId="192"/>
    <cellStyle name="Separador de milhares 8 2" xfId="193"/>
    <cellStyle name="Separador de milhares 9" xfId="194"/>
    <cellStyle name="Texto de Aviso" xfId="195"/>
    <cellStyle name="Texto de Aviso 2" xfId="196"/>
    <cellStyle name="Texto Explicativo" xfId="197"/>
    <cellStyle name="Texto Explicativo 2" xfId="198"/>
    <cellStyle name="Title" xfId="199"/>
    <cellStyle name="Título" xfId="200"/>
    <cellStyle name="Título 1" xfId="201"/>
    <cellStyle name="Título 1 2" xfId="202"/>
    <cellStyle name="Título 1 3" xfId="203"/>
    <cellStyle name="Título 2" xfId="204"/>
    <cellStyle name="Título 2 2" xfId="205"/>
    <cellStyle name="Título 2 3" xfId="206"/>
    <cellStyle name="Título 3" xfId="207"/>
    <cellStyle name="Título 3 2" xfId="208"/>
    <cellStyle name="Título 3 3" xfId="209"/>
    <cellStyle name="Título 4" xfId="210"/>
    <cellStyle name="Título 4 2" xfId="211"/>
    <cellStyle name="Título 4 3" xfId="212"/>
    <cellStyle name="Título 5" xfId="213"/>
    <cellStyle name="Título 6" xfId="214"/>
    <cellStyle name="Total" xfId="215"/>
    <cellStyle name="Total 2" xfId="216"/>
    <cellStyle name="Total 3" xfId="217"/>
    <cellStyle name="Comma" xfId="218"/>
    <cellStyle name="Vírgula 2" xfId="219"/>
    <cellStyle name="Vírgula 2 2" xfId="220"/>
    <cellStyle name="Vírgula 2 3" xfId="221"/>
    <cellStyle name="Vírgula 3" xfId="222"/>
    <cellStyle name="Vírgula 3 2" xfId="223"/>
    <cellStyle name="Vírgula 3 3" xfId="224"/>
    <cellStyle name="Vírgula 3 4" xfId="225"/>
    <cellStyle name="Vírgula 4" xfId="226"/>
    <cellStyle name="Vírgula 5" xfId="227"/>
    <cellStyle name="Vírgula 6" xfId="228"/>
    <cellStyle name="Warning Text" xfId="2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tecnico\Meus%20documentos\Comercial\DERSA\CC%20013-03%20-%20Pier%20Guaruj&#225;%20-%20N&#227;oP\Planilha%20e%20Composi&#231;&#245;es\HelenoFonseca\DNER-0431\DNER431rev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tecnico\PROJ_SANEAMENTO\SA0077_PROJ_PREF-BRUSQUE%20-%20Rede%20Drenagem%20Pluvial\META%2002_FGTS_OBRA%2009_Volume%20I%20-%20M.%20Descritivos%20e%20Or&#231;amentos\Auxiliares_Or&#231;amentos\Servi&#231;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A%20TEMPORARIA\ULTRAFERTIL\plult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QUIP\MAQUINAS\I0201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tecnico\Documents%20and%20Settings\FABIO\Meus%20documentos\ofertas\7480%20-%20BELGO\eletrica\7480-belgo-s03s05s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tecnico\PROJ_001_SANEAMENTO\SA0077_PROJ_PREF-BRUSQUE%20-%20Rede%20Drenagem%20Pluvial\PROJ_OBRA%2010\OB10_MEMORIAL%20DESCRITIVO_OR&#199;AMENTO\Auxiliares_Or&#231;amentos\Servi&#231;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rgeral\gasmig\CP%20013-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J_001_SANEAMENTO\SA0058_PROJ_SEMASA_Rede%20de%20Esgoto%20-%20Cordeiros_Rib%20Murta\000_ENTREGA_11_09_06_SEMASA_EDITAVEIS\OR&#199;AMENTO\SA0058_OR&#199;AMENTO_REPROGRAMA&#199;&#195;O_R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rgeral\copergas\Proposta%20B\CP028itens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jeto\Meu\ORCAM\eteI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N"/>
      <sheetName val="COTACOES"/>
      <sheetName val="PLAN"/>
      <sheetName val="RESUMO"/>
      <sheetName val="LEIS SOCIAIS"/>
      <sheetName val="BDI (2)"/>
      <sheetName val="COMP-I"/>
      <sheetName val="COMP-II"/>
      <sheetName val="EQUIP"/>
      <sheetName val="SALARIO"/>
      <sheetName val="MATERIAL"/>
      <sheetName val="TRANSPORTE"/>
      <sheetName val="BDI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"/>
      <sheetName val="Dados_da_Obra"/>
    </sheetNames>
    <sheetDataSet>
      <sheetData sheetId="0">
        <row r="1">
          <cell r="A1" t="str">
            <v>CÓDIGO</v>
          </cell>
          <cell r="B1" t="str">
            <v>DESCRIÇÃO</v>
          </cell>
          <cell r="C1" t="str">
            <v>UNID.</v>
          </cell>
          <cell r="D1" t="str">
            <v>ESPECIFICAÇÃO</v>
          </cell>
          <cell r="E1" t="str">
            <v>CUSTO UNITÁRIO</v>
          </cell>
          <cell r="F1" t="str">
            <v>BDI</v>
          </cell>
          <cell r="G1" t="str">
            <v>PREÇO UNITÁRIO</v>
          </cell>
          <cell r="H1" t="str">
            <v>GRUPO</v>
          </cell>
        </row>
        <row r="3">
          <cell r="A3" t="str">
            <v>TERRAPLENAGEM</v>
          </cell>
        </row>
        <row r="4">
          <cell r="A4" t="str">
            <v>01.000.00</v>
          </cell>
          <cell r="B4" t="str">
            <v>DESMATAMENTO, DESTOC. E LIMPEZA ÁREA C/ ÁRVORES DE Ø ATÉ 0,15M</v>
          </cell>
          <cell r="C4" t="str">
            <v>m²</v>
          </cell>
          <cell r="D4" t="str">
            <v>DNER-ES-278/97</v>
          </cell>
          <cell r="E4">
            <v>0.11</v>
          </cell>
          <cell r="F4">
            <v>0.04</v>
          </cell>
          <cell r="G4">
            <v>0.15</v>
          </cell>
          <cell r="H4" t="str">
            <v>Terraplenagem</v>
          </cell>
        </row>
        <row r="5">
          <cell r="A5" t="str">
            <v>01.010.00</v>
          </cell>
          <cell r="B5" t="str">
            <v>DESTOCAMENTO DE ÁRVORES D=0,15 A 0,30M</v>
          </cell>
          <cell r="C5" t="str">
            <v>unid.</v>
          </cell>
          <cell r="D5" t="str">
            <v>DNER-ES-278/97</v>
          </cell>
          <cell r="E5">
            <v>10.27</v>
          </cell>
          <cell r="F5">
            <v>3.36</v>
          </cell>
          <cell r="G5">
            <v>13.629999999999999</v>
          </cell>
          <cell r="H5" t="str">
            <v>Terraplenagem</v>
          </cell>
        </row>
        <row r="6">
          <cell r="A6" t="str">
            <v>01.012.00</v>
          </cell>
          <cell r="B6" t="str">
            <v>DESTOCAMENTO DE ÁRVORES C/DIÂMETRO &gt;  0,30M</v>
          </cell>
          <cell r="C6" t="str">
            <v>unid.</v>
          </cell>
          <cell r="D6" t="str">
            <v>DNER-ES-278/97</v>
          </cell>
          <cell r="E6">
            <v>25.66</v>
          </cell>
          <cell r="F6">
            <v>8.39</v>
          </cell>
          <cell r="G6">
            <v>34.05</v>
          </cell>
          <cell r="H6" t="str">
            <v>Terraplenagem</v>
          </cell>
        </row>
        <row r="7">
          <cell r="A7" t="str">
            <v>01.100.01</v>
          </cell>
          <cell r="B7" t="str">
            <v>ESCAVAÇÃO, CARGA, TRANSPORTE MAT. 1ª CATEGORIA DMT=50M</v>
          </cell>
          <cell r="C7" t="str">
            <v>m³</v>
          </cell>
          <cell r="D7" t="str">
            <v>DNER-ES-281/97</v>
          </cell>
          <cell r="E7">
            <v>0.54</v>
          </cell>
          <cell r="F7">
            <v>0.18</v>
          </cell>
          <cell r="G7">
            <v>0.72</v>
          </cell>
          <cell r="H7" t="str">
            <v>Terraplenagem</v>
          </cell>
        </row>
        <row r="8">
          <cell r="A8" t="str">
            <v>01.100.02</v>
          </cell>
          <cell r="B8" t="str">
            <v>ESCAVAÇÃO, CARGA, TRANSPORTE MAT. 1ª CATEGORIA DMT=50M A 200M COM MOTOSCRAPER</v>
          </cell>
          <cell r="C8" t="str">
            <v>m³</v>
          </cell>
          <cell r="D8" t="str">
            <v>DNER-ES-280/97</v>
          </cell>
          <cell r="E8">
            <v>1.58</v>
          </cell>
          <cell r="F8">
            <v>0.52</v>
          </cell>
          <cell r="G8">
            <v>2.1</v>
          </cell>
          <cell r="H8" t="str">
            <v>Terraplenagem</v>
          </cell>
        </row>
        <row r="9">
          <cell r="A9" t="str">
            <v>01.100.03</v>
          </cell>
          <cell r="B9" t="str">
            <v>ESCAVAÇÃO, CARGA, TRANSPORTE MAT. 1ª CATEGORIA DMT=200M A 400M COM MOTOSCRAPER</v>
          </cell>
          <cell r="C9" t="str">
            <v>m³</v>
          </cell>
          <cell r="D9" t="str">
            <v>DNER-ES-280/97</v>
          </cell>
          <cell r="E9">
            <v>1.9</v>
          </cell>
          <cell r="F9">
            <v>0.62</v>
          </cell>
          <cell r="G9">
            <v>2.52</v>
          </cell>
          <cell r="H9" t="str">
            <v>Terraplenagem</v>
          </cell>
        </row>
        <row r="10">
          <cell r="A10" t="str">
            <v>01.100.04</v>
          </cell>
          <cell r="B10" t="str">
            <v>ESCAVAÇÃO, CARGA, TRANSPORTE MAT. 1ª CATEGORIA DMT=400M A 600M COM MOTOSCRAPER</v>
          </cell>
          <cell r="C10" t="str">
            <v>m³</v>
          </cell>
          <cell r="D10" t="str">
            <v>DNER-ES-280/97</v>
          </cell>
          <cell r="E10">
            <v>2.24</v>
          </cell>
          <cell r="F10">
            <v>0.73</v>
          </cell>
          <cell r="G10">
            <v>2.97</v>
          </cell>
          <cell r="H10" t="str">
            <v>Terraplenagem</v>
          </cell>
        </row>
        <row r="11">
          <cell r="A11" t="str">
            <v>01.100.05</v>
          </cell>
          <cell r="B11" t="str">
            <v>ESCAVAÇÃO, CARGA, TRANSPORTE MAT. 1ª CATEGORIA DMT=600M A 800M COM MOTOSCRAPER</v>
          </cell>
          <cell r="C11" t="str">
            <v>m³</v>
          </cell>
          <cell r="D11" t="str">
            <v>DNER-ES-280/97</v>
          </cell>
          <cell r="E11">
            <v>2.54</v>
          </cell>
          <cell r="F11">
            <v>0.83</v>
          </cell>
          <cell r="G11">
            <v>3.37</v>
          </cell>
          <cell r="H11" t="str">
            <v>Terraplenagem</v>
          </cell>
        </row>
        <row r="12">
          <cell r="A12" t="str">
            <v>01.100.06</v>
          </cell>
          <cell r="B12" t="str">
            <v>ESCAVAÇÃO, CARGA, TRANSPORTE MAT. 1ª CATEGORIA DMT=800M A 1000M COM MOTOSCRAPER</v>
          </cell>
          <cell r="C12" t="str">
            <v>m³</v>
          </cell>
          <cell r="D12" t="str">
            <v>DNER-ES-280/97</v>
          </cell>
          <cell r="E12">
            <v>2.92</v>
          </cell>
          <cell r="F12">
            <v>0.95</v>
          </cell>
          <cell r="G12">
            <v>3.87</v>
          </cell>
          <cell r="H12" t="str">
            <v>Terraplenagem</v>
          </cell>
        </row>
        <row r="13">
          <cell r="A13" t="str">
            <v>01.100.07</v>
          </cell>
          <cell r="B13" t="str">
            <v>ESCAVAÇÃO, CARGA, TRANSPORTE MAT. 1ª CATEGORIA DMT=1000M A 1200M COM MOTOSCRAPER</v>
          </cell>
          <cell r="C13" t="str">
            <v>m³</v>
          </cell>
          <cell r="D13" t="str">
            <v>DNER-ES-280/97</v>
          </cell>
          <cell r="E13">
            <v>3.32</v>
          </cell>
          <cell r="F13">
            <v>1.08</v>
          </cell>
          <cell r="G13">
            <v>4.4</v>
          </cell>
          <cell r="H13" t="str">
            <v>Terraplenagem</v>
          </cell>
        </row>
        <row r="14">
          <cell r="A14" t="str">
            <v>01.100.11</v>
          </cell>
          <cell r="B14" t="str">
            <v>ESCAVAÇÃO, CARGA, TRANSPORTE MAT. 1ª CATEGORIA DMT=400M A 600M COM CAMINHÃO BASCULANTE</v>
          </cell>
          <cell r="C14" t="str">
            <v>m³</v>
          </cell>
          <cell r="D14" t="str">
            <v>DNER-ES-280/97</v>
          </cell>
          <cell r="E14">
            <v>2.01</v>
          </cell>
          <cell r="F14">
            <v>0.66</v>
          </cell>
          <cell r="G14">
            <v>2.67</v>
          </cell>
          <cell r="H14" t="str">
            <v>Terraplenagem</v>
          </cell>
        </row>
        <row r="15">
          <cell r="A15" t="str">
            <v>01.100.15</v>
          </cell>
          <cell r="B15" t="str">
            <v>ESCAVAÇÃO, CARGA, TRANSPORTE MAT. 1ª CATEGORIA DMT=1200M A 1400M COM CAMINHÃO BASCULANTE</v>
          </cell>
          <cell r="C15" t="str">
            <v>m³</v>
          </cell>
          <cell r="D15" t="str">
            <v>DNER-ES-280/97</v>
          </cell>
          <cell r="E15">
            <v>2.49</v>
          </cell>
          <cell r="F15">
            <v>0.81</v>
          </cell>
          <cell r="G15">
            <v>3.3000000000000003</v>
          </cell>
          <cell r="H15" t="str">
            <v>Terraplenagem</v>
          </cell>
        </row>
        <row r="16">
          <cell r="A16" t="str">
            <v>01.100.16</v>
          </cell>
          <cell r="B16" t="str">
            <v>ESCAVAÇÃO, CARGA, TRANSPORTE MAT. 1ª CATEGORIA DMT=1400M A 1600M COM CAMINHÃO BASCULANTE</v>
          </cell>
          <cell r="C16" t="str">
            <v>m³</v>
          </cell>
          <cell r="D16" t="str">
            <v>DNER-ES-280/97</v>
          </cell>
          <cell r="E16">
            <v>2.57</v>
          </cell>
          <cell r="F16">
            <v>0.84</v>
          </cell>
          <cell r="G16">
            <v>3.4099999999999997</v>
          </cell>
          <cell r="H16" t="str">
            <v>Terraplenagem</v>
          </cell>
        </row>
        <row r="17">
          <cell r="A17" t="str">
            <v>01.100.17</v>
          </cell>
          <cell r="B17" t="str">
            <v>ESCAVAÇÃO, CARGA, TRANSPORTE MAT. 1ª CATEGORIA DMT=1600M A 1800M COM CAMINHÃO BASCULANTE</v>
          </cell>
          <cell r="C17" t="str">
            <v>m³</v>
          </cell>
          <cell r="D17" t="str">
            <v>DNER-ES-280/97</v>
          </cell>
          <cell r="E17">
            <v>2.63</v>
          </cell>
          <cell r="F17">
            <v>0.86</v>
          </cell>
          <cell r="G17">
            <v>3.4899999999999998</v>
          </cell>
          <cell r="H17" t="str">
            <v>Terraplenagem</v>
          </cell>
        </row>
        <row r="18">
          <cell r="A18" t="str">
            <v>01.100.18</v>
          </cell>
          <cell r="B18" t="str">
            <v>ESCAVAÇÃO, CARGA, TRANSPORTE MAT. 1ª CATEGORIA DMT=1800M A 2000M COM CAMINHÃO BASCULANTE</v>
          </cell>
          <cell r="C18" t="str">
            <v>m³</v>
          </cell>
          <cell r="D18" t="str">
            <v>DNER-ES-280/97</v>
          </cell>
          <cell r="E18">
            <v>2.77</v>
          </cell>
          <cell r="F18">
            <v>0.91</v>
          </cell>
          <cell r="G18">
            <v>3.68</v>
          </cell>
          <cell r="H18" t="str">
            <v>Terraplenagem</v>
          </cell>
        </row>
        <row r="19">
          <cell r="A19" t="str">
            <v>01.100.19</v>
          </cell>
          <cell r="B19" t="str">
            <v>ESCAVAÇÃO, CARGA, TRANSPORTE MAT. 1ª CATEGORIA DMT=2000M A 3000M COM CAMINHÃO BASCULANTE</v>
          </cell>
          <cell r="C19" t="str">
            <v>m³</v>
          </cell>
          <cell r="D19" t="str">
            <v>DNER-ES-280/97</v>
          </cell>
          <cell r="E19">
            <v>3.1</v>
          </cell>
          <cell r="F19">
            <v>1.01</v>
          </cell>
          <cell r="G19">
            <v>4.11</v>
          </cell>
          <cell r="H19" t="str">
            <v>Terraplenagem</v>
          </cell>
        </row>
        <row r="20">
          <cell r="A20" t="str">
            <v>01.100.20</v>
          </cell>
          <cell r="B20" t="str">
            <v>ESCAVAÇÃO, CARGA, TRANSPORTE MAT. 1ª CATEGORIA DMT=3000M A 5000M COM CAMINHÃO BASCULANTE</v>
          </cell>
          <cell r="C20" t="str">
            <v>m³</v>
          </cell>
          <cell r="D20" t="str">
            <v>DNER-ES-280/97</v>
          </cell>
          <cell r="E20">
            <v>4</v>
          </cell>
          <cell r="F20">
            <v>1.31</v>
          </cell>
          <cell r="G20">
            <v>5.3100000000000005</v>
          </cell>
          <cell r="H20" t="str">
            <v>Terraplenagem</v>
          </cell>
        </row>
        <row r="21">
          <cell r="A21" t="str">
            <v>01.100.50</v>
          </cell>
          <cell r="B21" t="str">
            <v>ESCAVAÇÃO, CARGA, TRANSPORTE MAT. 1ª CATEGORIA DMT&gt;5000M COM CAMINHÃO BASCULANTE</v>
          </cell>
          <cell r="C21" t="str">
            <v>m³</v>
          </cell>
          <cell r="D21" t="str">
            <v>DNER-ES-280/97</v>
          </cell>
          <cell r="E21">
            <v>4.35</v>
          </cell>
          <cell r="F21">
            <v>1.42</v>
          </cell>
          <cell r="G21">
            <v>5.77</v>
          </cell>
          <cell r="H21" t="str">
            <v>Terraplenagem</v>
          </cell>
        </row>
        <row r="22">
          <cell r="A22" t="str">
            <v>01.101.01</v>
          </cell>
          <cell r="B22" t="str">
            <v>ESCAVAÇÃO, CARGA, TRANSPORTE MAT. 2ª CATEGORIA DMT=50M</v>
          </cell>
          <cell r="C22" t="str">
            <v>m³</v>
          </cell>
          <cell r="D22" t="str">
            <v>DNER-ES-280/97</v>
          </cell>
          <cell r="E22">
            <v>1.15</v>
          </cell>
          <cell r="F22">
            <v>0.38</v>
          </cell>
          <cell r="G22">
            <v>1.5299999999999998</v>
          </cell>
          <cell r="H22" t="str">
            <v>Terraplenagem</v>
          </cell>
        </row>
        <row r="23">
          <cell r="A23" t="str">
            <v>01.101.02</v>
          </cell>
          <cell r="B23" t="str">
            <v>ESCAVAÇÃO, CARGA, TRANSPORTE MAT. 2ª CATEGORIA DMT=50 A 200M COM MOTOSCRAPER</v>
          </cell>
          <cell r="C23" t="str">
            <v>m³</v>
          </cell>
          <cell r="D23" t="str">
            <v>DNER-ES-280/97</v>
          </cell>
          <cell r="E23">
            <v>2.73</v>
          </cell>
          <cell r="F23">
            <v>0.89</v>
          </cell>
          <cell r="G23">
            <v>3.62</v>
          </cell>
          <cell r="H23" t="str">
            <v>Terraplenagem</v>
          </cell>
        </row>
        <row r="24">
          <cell r="A24" t="str">
            <v>01.101.03</v>
          </cell>
          <cell r="B24" t="str">
            <v>ESCAVAÇÃO, CARGA, TRANSPORTE MAT. 2ª CATEGORIA DMT=200 A 400M COM MOTOSCRAPER</v>
          </cell>
          <cell r="C24" t="str">
            <v>m³</v>
          </cell>
          <cell r="D24" t="str">
            <v>DNER-ES-280/97</v>
          </cell>
          <cell r="E24">
            <v>2.75</v>
          </cell>
          <cell r="F24">
            <v>0.9</v>
          </cell>
          <cell r="G24">
            <v>3.65</v>
          </cell>
          <cell r="H24" t="str">
            <v>Terraplenagem</v>
          </cell>
        </row>
        <row r="25">
          <cell r="A25" t="str">
            <v>01.101.04</v>
          </cell>
          <cell r="B25" t="str">
            <v>ESCAVAÇÃO, CARGA, TRANSPORTE MAT. 2ª CATEGORIA DMT=400 A 600M COM MOTOSCRAPER</v>
          </cell>
          <cell r="C25" t="str">
            <v>m³</v>
          </cell>
          <cell r="D25" t="str">
            <v>DNER-ES-280/97</v>
          </cell>
          <cell r="E25">
            <v>3.31</v>
          </cell>
          <cell r="F25">
            <v>1.08</v>
          </cell>
          <cell r="G25">
            <v>4.390000000000001</v>
          </cell>
          <cell r="H25" t="str">
            <v>Terraplenagem</v>
          </cell>
        </row>
        <row r="26">
          <cell r="A26" t="str">
            <v>01.101.05</v>
          </cell>
          <cell r="B26" t="str">
            <v>ESCAVAÇÃO, CARGA, TRANSPORTE MAT. 2ª CATEGORIA DMT=600 A 800M COM MOTOSCRAPER</v>
          </cell>
          <cell r="C26" t="str">
            <v>m³</v>
          </cell>
          <cell r="D26" t="str">
            <v>DNER-ES-280/97</v>
          </cell>
          <cell r="E26">
            <v>3.87</v>
          </cell>
          <cell r="F26">
            <v>1.26</v>
          </cell>
          <cell r="G26">
            <v>5.13</v>
          </cell>
          <cell r="H26" t="str">
            <v>Terraplenagem</v>
          </cell>
        </row>
        <row r="27">
          <cell r="A27" t="str">
            <v>01.101.06</v>
          </cell>
          <cell r="B27" t="str">
            <v>ESCAVAÇÃO, CARGA, TRANSPORTE MAT. 2ª CATEGORIA DMT=800 A 1000M COM MOTOSCRAPER</v>
          </cell>
          <cell r="C27" t="str">
            <v>m³</v>
          </cell>
          <cell r="D27" t="str">
            <v>DNER-ES-280/97</v>
          </cell>
          <cell r="E27">
            <v>4.43</v>
          </cell>
          <cell r="F27">
            <v>1.45</v>
          </cell>
          <cell r="G27">
            <v>5.88</v>
          </cell>
          <cell r="H27" t="str">
            <v>Terraplenagem</v>
          </cell>
        </row>
        <row r="28">
          <cell r="A28" t="str">
            <v>01.101.07</v>
          </cell>
          <cell r="B28" t="str">
            <v>ESCAVAÇÃO, CARGA, TRANSPORTE MAT. 2ª CATEGORIA DMT=1000 A 1200M COM MOTOSCRAPER</v>
          </cell>
          <cell r="C28" t="str">
            <v>m³</v>
          </cell>
          <cell r="D28" t="str">
            <v>DNER-ES-280/97</v>
          </cell>
          <cell r="E28">
            <v>4.43</v>
          </cell>
          <cell r="F28">
            <v>1.45</v>
          </cell>
          <cell r="G28">
            <v>5.88</v>
          </cell>
          <cell r="H28" t="str">
            <v>Terraplenagem</v>
          </cell>
        </row>
        <row r="29">
          <cell r="A29" t="str">
            <v>01.101.08</v>
          </cell>
          <cell r="B29" t="str">
            <v>ESCAVAÇÃO, CARGA, TRANSPORTE MAT. 2ª CATEGORIA DMT=1200 A 1400M COM MOTOSCRAPER</v>
          </cell>
          <cell r="C29" t="str">
            <v>m³</v>
          </cell>
          <cell r="D29" t="str">
            <v>DNER-ES-280/97</v>
          </cell>
          <cell r="E29">
            <v>5</v>
          </cell>
          <cell r="F29">
            <v>1.63</v>
          </cell>
          <cell r="G29">
            <v>6.63</v>
          </cell>
          <cell r="H29" t="str">
            <v>Terraplenagem</v>
          </cell>
        </row>
        <row r="30">
          <cell r="A30" t="str">
            <v>01.101.10</v>
          </cell>
          <cell r="B30" t="str">
            <v>ESCAVAÇÃO, CARGA, TRANSPORTE MAT. 2ª CATEGORIA DMT=1600 A 1800M COM MOTOSCRAPER</v>
          </cell>
          <cell r="C30" t="str">
            <v>m³</v>
          </cell>
          <cell r="D30" t="str">
            <v>DNER-ES-280/97</v>
          </cell>
          <cell r="E30">
            <v>3.04</v>
          </cell>
          <cell r="F30">
            <v>0.99</v>
          </cell>
          <cell r="G30">
            <v>4.03</v>
          </cell>
          <cell r="H30" t="str">
            <v>Terraplenagem</v>
          </cell>
        </row>
        <row r="31">
          <cell r="A31" t="str">
            <v>01.102.01</v>
          </cell>
          <cell r="B31" t="str">
            <v>ESCAVAÇÃO, CARGA, TRANSPORTE MAT. 3ª CATEGORIA DMT=50M</v>
          </cell>
          <cell r="C31" t="str">
            <v>m³</v>
          </cell>
          <cell r="D31" t="str">
            <v>DNER-ES-280/97</v>
          </cell>
          <cell r="E31">
            <v>9.15481</v>
          </cell>
          <cell r="F31">
            <v>2.99</v>
          </cell>
          <cell r="G31">
            <v>12.14481</v>
          </cell>
          <cell r="H31" t="str">
            <v>Terraplenagem</v>
          </cell>
        </row>
        <row r="32">
          <cell r="A32" t="str">
            <v>01.102.02</v>
          </cell>
          <cell r="B32" t="str">
            <v>ESCAVAÇÃO, CARGA, TRANSPORTE MAT. 3ª CATEGORIA DMT=50 A 200M COM CAMINHÃO BASCULANTE</v>
          </cell>
          <cell r="C32" t="str">
            <v>m³</v>
          </cell>
          <cell r="D32" t="str">
            <v>DNER-ES-280/97</v>
          </cell>
          <cell r="E32">
            <v>10.31481</v>
          </cell>
          <cell r="F32">
            <v>3.37</v>
          </cell>
          <cell r="G32">
            <v>13.684809999999999</v>
          </cell>
          <cell r="H32" t="str">
            <v>Terraplenagem</v>
          </cell>
        </row>
        <row r="33">
          <cell r="A33" t="str">
            <v>01.102.03</v>
          </cell>
          <cell r="B33" t="str">
            <v>ESCAVAÇÃO, CARGA, TRANSPORTE MAT. 3ª CATEGORIA DMT=200 A 400M COM CAMINHÃO BASCULANTE</v>
          </cell>
          <cell r="C33" t="str">
            <v>m³</v>
          </cell>
          <cell r="D33" t="str">
            <v>DNER-ES-280/97</v>
          </cell>
          <cell r="E33">
            <v>10.55481</v>
          </cell>
          <cell r="F33">
            <v>3.45</v>
          </cell>
          <cell r="G33">
            <v>14.004809999999999</v>
          </cell>
          <cell r="H33" t="str">
            <v>Terraplenagem</v>
          </cell>
        </row>
        <row r="34">
          <cell r="A34" t="str">
            <v>01.102.04</v>
          </cell>
          <cell r="B34" t="str">
            <v>ESCAVAÇÃO, CARGA, TRANSPORTE MAT. 3ª CATEGORIA DMT=400 A 600M COM CAMINHÃO BASCULANTE</v>
          </cell>
          <cell r="C34" t="str">
            <v>m³</v>
          </cell>
          <cell r="D34" t="str">
            <v>DNER-ES-280/97</v>
          </cell>
          <cell r="E34">
            <v>10.91481</v>
          </cell>
          <cell r="F34">
            <v>3.57</v>
          </cell>
          <cell r="G34">
            <v>14.48481</v>
          </cell>
          <cell r="H34" t="str">
            <v>Terraplenagem</v>
          </cell>
        </row>
        <row r="35">
          <cell r="A35" t="str">
            <v>01.102.05</v>
          </cell>
          <cell r="B35" t="str">
            <v>ESCAVAÇÃO, CARGA, TRANSPORTE MAT. 3ª CATEGORIA DMT=600 A 800M COM CAMINHÃO BASCULANTE</v>
          </cell>
          <cell r="C35" t="str">
            <v>m³</v>
          </cell>
          <cell r="D35" t="str">
            <v>DNER-ES-280/97</v>
          </cell>
          <cell r="E35">
            <v>11.15481</v>
          </cell>
          <cell r="F35">
            <v>3.65</v>
          </cell>
          <cell r="G35">
            <v>14.80481</v>
          </cell>
          <cell r="H35" t="str">
            <v>Terraplenagem</v>
          </cell>
        </row>
        <row r="36">
          <cell r="A36" t="str">
            <v>01.102.06</v>
          </cell>
          <cell r="B36" t="str">
            <v>ESCAVAÇÃO, CARGA, TRANSPORTE MAT. 3ª CATEGORIA DMT=800 A 1000M COM CAMINHÃO BASCULANTE</v>
          </cell>
          <cell r="C36" t="str">
            <v>m³</v>
          </cell>
          <cell r="D36" t="str">
            <v>DNER-ES-280/97</v>
          </cell>
          <cell r="E36">
            <v>11.38481</v>
          </cell>
          <cell r="F36">
            <v>3.72</v>
          </cell>
          <cell r="G36">
            <v>15.10481</v>
          </cell>
          <cell r="H36" t="str">
            <v>Terraplenagem</v>
          </cell>
        </row>
        <row r="37">
          <cell r="A37" t="str">
            <v>01.102.07</v>
          </cell>
          <cell r="B37" t="str">
            <v>ESCAVAÇÃO, CARGA, TRANSPORTE MAT. 3ª CATEGORIA DMT=1000 A 1200M COM CAMINHÃO BASCULANTE</v>
          </cell>
          <cell r="C37" t="str">
            <v>m³</v>
          </cell>
          <cell r="D37" t="str">
            <v>DNER-ES-280/97</v>
          </cell>
          <cell r="E37">
            <v>11.494810000000001</v>
          </cell>
          <cell r="F37">
            <v>3.76</v>
          </cell>
          <cell r="G37">
            <v>15.25481</v>
          </cell>
          <cell r="H37" t="str">
            <v>Terraplenagem</v>
          </cell>
        </row>
        <row r="38">
          <cell r="A38" t="str">
            <v>01.102.08</v>
          </cell>
          <cell r="B38" t="str">
            <v>ESCAVAÇÃO, CARGA, TRANSPORTE MAT. 3ª CATEGORIA DMT=1200 A 1400M COM CAMINHÃO BASCULANTE</v>
          </cell>
          <cell r="C38" t="str">
            <v>m³</v>
          </cell>
          <cell r="D38" t="str">
            <v>DNER-ES-280/97</v>
          </cell>
          <cell r="E38">
            <v>11.69481</v>
          </cell>
          <cell r="F38">
            <v>3.82</v>
          </cell>
          <cell r="G38">
            <v>15.51481</v>
          </cell>
          <cell r="H38" t="str">
            <v>Terraplenagem</v>
          </cell>
        </row>
        <row r="39">
          <cell r="A39" t="str">
            <v>01.102.10</v>
          </cell>
          <cell r="B39" t="str">
            <v>ESCAVAÇÃO, CARGA, TRANSPORTE MAT. 3ª CATEGORIA DMT=1600 A 1800M COM CAMINHÃO BASCULANTE</v>
          </cell>
          <cell r="C39" t="str">
            <v>m³</v>
          </cell>
          <cell r="D39" t="str">
            <v>DNER-ES-280/97</v>
          </cell>
          <cell r="E39">
            <v>11.994810000000001</v>
          </cell>
          <cell r="F39">
            <v>3.92</v>
          </cell>
          <cell r="G39">
            <v>15.914810000000001</v>
          </cell>
          <cell r="H39" t="str">
            <v>Terraplenagem</v>
          </cell>
        </row>
        <row r="40">
          <cell r="A40" t="str">
            <v>01.102.12</v>
          </cell>
          <cell r="B40" t="str">
            <v>ESCAVAÇÃO, CARGA, TRANSPORTE MAT. 3ª CATEGORIA DMT=2000 A 3000M COM CAMINHÃO BASCULANTE</v>
          </cell>
          <cell r="C40" t="str">
            <v>m³</v>
          </cell>
          <cell r="D40" t="str">
            <v>DNER-ES-280/97</v>
          </cell>
          <cell r="E40">
            <v>12.16481</v>
          </cell>
          <cell r="F40">
            <v>3.98</v>
          </cell>
          <cell r="G40">
            <v>16.14481</v>
          </cell>
          <cell r="H40" t="str">
            <v>Terraplenagem</v>
          </cell>
        </row>
        <row r="41">
          <cell r="A41" t="str">
            <v>01.102.13</v>
          </cell>
          <cell r="B41" t="str">
            <v>ESCAVAÇÃO, CARGA, TRANSPORTE MAT. 3ª CATEGORIA DMT=3000 A 5000M COM CAMINHÃO BASCULANTE</v>
          </cell>
          <cell r="C41" t="str">
            <v>m³</v>
          </cell>
          <cell r="D41" t="str">
            <v>DNER-ES-280/97</v>
          </cell>
          <cell r="E41">
            <v>12.36481</v>
          </cell>
          <cell r="F41">
            <v>4.04</v>
          </cell>
          <cell r="G41">
            <v>16.40481</v>
          </cell>
          <cell r="H41" t="str">
            <v>Terraplenagem</v>
          </cell>
        </row>
        <row r="42">
          <cell r="A42" t="str">
            <v>01.300.01</v>
          </cell>
          <cell r="B42" t="str">
            <v>ESCAVAÇÃO CARGA TRANSPORTE DE SOLOS MOLES DMT 0 A 200M</v>
          </cell>
          <cell r="C42" t="str">
            <v>m³</v>
          </cell>
          <cell r="D42" t="str">
            <v>DNER-ES-280/97</v>
          </cell>
          <cell r="E42">
            <v>5.26</v>
          </cell>
          <cell r="F42">
            <v>1.72</v>
          </cell>
          <cell r="G42">
            <v>6.9799999999999995</v>
          </cell>
          <cell r="H42" t="str">
            <v>Terraplenagem</v>
          </cell>
        </row>
        <row r="43">
          <cell r="A43" t="str">
            <v>01.300.02</v>
          </cell>
          <cell r="B43" t="str">
            <v>ESCAVAÇÃO CARGA TRANSPORTE DE SOLOS MOLES DMT 200 A 400M</v>
          </cell>
          <cell r="C43" t="str">
            <v>m³</v>
          </cell>
          <cell r="D43" t="str">
            <v>DNER-ES-280/97</v>
          </cell>
          <cell r="E43">
            <v>5.65</v>
          </cell>
          <cell r="F43">
            <v>1.85</v>
          </cell>
          <cell r="G43">
            <v>7.5</v>
          </cell>
          <cell r="H43" t="str">
            <v>Terraplenagem</v>
          </cell>
        </row>
        <row r="44">
          <cell r="A44" t="str">
            <v>01.300.03</v>
          </cell>
          <cell r="B44" t="str">
            <v>ESCAVAÇÃO CARGA TRANSPORTE DE SOLOS MOLES DMT 400 A 600M</v>
          </cell>
          <cell r="C44" t="str">
            <v>m³</v>
          </cell>
          <cell r="D44" t="str">
            <v>DNER-ES-280/97</v>
          </cell>
          <cell r="E44">
            <v>5.81</v>
          </cell>
          <cell r="F44">
            <v>1.9</v>
          </cell>
          <cell r="G44">
            <v>7.709999999999999</v>
          </cell>
          <cell r="H44" t="str">
            <v>Terraplenagem</v>
          </cell>
        </row>
        <row r="45">
          <cell r="A45" t="str">
            <v>01.300.04</v>
          </cell>
          <cell r="B45" t="str">
            <v>ESCAVAÇÃO CARGA TRANSPORTE DE SOLOS MOLES DMT 600 A 800M</v>
          </cell>
          <cell r="C45" t="str">
            <v>m³</v>
          </cell>
          <cell r="D45" t="str">
            <v>DNER-ES-280/97</v>
          </cell>
          <cell r="E45">
            <v>6</v>
          </cell>
          <cell r="F45">
            <v>1.96</v>
          </cell>
          <cell r="G45">
            <v>7.96</v>
          </cell>
          <cell r="H45" t="str">
            <v>Terraplenagem</v>
          </cell>
        </row>
        <row r="46">
          <cell r="A46" t="str">
            <v>01.300.05</v>
          </cell>
          <cell r="B46" t="str">
            <v>ESCAVAÇÃO CARGA TRANSPORTE DE SOLOS MOLES DMT 800 A 1000M</v>
          </cell>
          <cell r="C46" t="str">
            <v>m³</v>
          </cell>
          <cell r="D46" t="str">
            <v>DNER-ES-280/97</v>
          </cell>
          <cell r="E46">
            <v>6.39</v>
          </cell>
          <cell r="F46">
            <v>2.09</v>
          </cell>
          <cell r="G46">
            <v>8.48</v>
          </cell>
          <cell r="H46" t="str">
            <v>Terraplenagem</v>
          </cell>
        </row>
        <row r="47">
          <cell r="A47" t="str">
            <v>01.300.08</v>
          </cell>
          <cell r="B47" t="str">
            <v>ESCAVAÇÃO CARGA TRANSPORTE DE SOLOS MOLES DMT 1400 A 1600M</v>
          </cell>
          <cell r="C47" t="str">
            <v>m³</v>
          </cell>
          <cell r="D47" t="str">
            <v>DNER-ES-280/97</v>
          </cell>
          <cell r="E47">
            <v>6.94</v>
          </cell>
          <cell r="F47">
            <v>2.27</v>
          </cell>
          <cell r="G47">
            <v>9.21</v>
          </cell>
          <cell r="H47" t="str">
            <v>Terraplenagem</v>
          </cell>
        </row>
        <row r="48">
          <cell r="A48" t="str">
            <v>01.300.09</v>
          </cell>
          <cell r="B48" t="str">
            <v>ESCAVAÇÃO CARGA TRANSPORTE DE SOLOS MOLES DMT 1600 A 1800M</v>
          </cell>
          <cell r="C48" t="str">
            <v>m³</v>
          </cell>
          <cell r="D48" t="str">
            <v>DNER-ES-280/97</v>
          </cell>
          <cell r="E48">
            <v>7.12</v>
          </cell>
          <cell r="F48">
            <v>2.33</v>
          </cell>
          <cell r="G48">
            <v>9.45</v>
          </cell>
          <cell r="H48" t="str">
            <v>Terraplenagem</v>
          </cell>
        </row>
        <row r="49">
          <cell r="A49" t="str">
            <v>01.300.11</v>
          </cell>
          <cell r="B49" t="str">
            <v>ESCAVAÇÃO CARGA TRANSPORTE DE SOLOS MOLES DMT 2000 A 3000M</v>
          </cell>
          <cell r="C49" t="str">
            <v>m³</v>
          </cell>
          <cell r="D49" t="str">
            <v>DNER-ES-280/97</v>
          </cell>
          <cell r="E49">
            <v>7.77</v>
          </cell>
          <cell r="F49">
            <v>2.54</v>
          </cell>
          <cell r="G49">
            <v>10.309999999999999</v>
          </cell>
          <cell r="H49" t="str">
            <v>Terraplenagem</v>
          </cell>
        </row>
        <row r="50">
          <cell r="A50" t="str">
            <v>01.510.00</v>
          </cell>
          <cell r="B50" t="str">
            <v>COMPACTAÇÃO DE ATERROS A 95% DO PROCTOR NORMAL</v>
          </cell>
          <cell r="C50" t="str">
            <v>m³</v>
          </cell>
          <cell r="D50" t="str">
            <v>DNER-ES-282/97</v>
          </cell>
          <cell r="E50">
            <v>0.8</v>
          </cell>
          <cell r="F50">
            <v>0.26</v>
          </cell>
          <cell r="G50">
            <v>1.06</v>
          </cell>
          <cell r="H50" t="str">
            <v>Terraplenagem</v>
          </cell>
        </row>
        <row r="51">
          <cell r="A51" t="str">
            <v>01.511.00</v>
          </cell>
          <cell r="B51" t="str">
            <v>COMPACTAÇÃO DE ATERROS A 100% DO PROCTOR NORMAL</v>
          </cell>
          <cell r="C51" t="str">
            <v>m³</v>
          </cell>
          <cell r="D51" t="str">
            <v>DNER-ES-282/97</v>
          </cell>
          <cell r="E51">
            <v>0.95</v>
          </cell>
          <cell r="F51">
            <v>0.31</v>
          </cell>
          <cell r="G51">
            <v>1.26</v>
          </cell>
          <cell r="H51" t="str">
            <v>Terraplenagem</v>
          </cell>
        </row>
        <row r="52">
          <cell r="A52" t="str">
            <v>10.000.01</v>
          </cell>
          <cell r="B52" t="str">
            <v>CAMADA DRENANTE (AREIA) PARA FUNDAÇÃO EM ATERROS</v>
          </cell>
          <cell r="C52" t="str">
            <v>m³</v>
          </cell>
          <cell r="D52" t="str">
            <v>DNER-ES-282/98</v>
          </cell>
          <cell r="E52">
            <v>41</v>
          </cell>
          <cell r="F52">
            <v>13.4</v>
          </cell>
          <cell r="G52">
            <v>54.4</v>
          </cell>
          <cell r="H52" t="str">
            <v>Terraplenagem</v>
          </cell>
        </row>
        <row r="53">
          <cell r="A53" t="str">
            <v>DRENAGEM</v>
          </cell>
        </row>
        <row r="54">
          <cell r="A54" t="str">
            <v>04.000.00</v>
          </cell>
          <cell r="B54" t="str">
            <v>ESCAVAÇÃO MANUAL DE MATERIAL DE 1ª CATEGORIA</v>
          </cell>
          <cell r="C54" t="str">
            <v>m³</v>
          </cell>
          <cell r="D54" t="str">
            <v>DNER-ES-280/97</v>
          </cell>
          <cell r="E54">
            <v>15.54</v>
          </cell>
          <cell r="F54">
            <v>5.08</v>
          </cell>
          <cell r="G54">
            <v>20.619999999999997</v>
          </cell>
          <cell r="H54" t="str">
            <v>Drenagem</v>
          </cell>
        </row>
        <row r="55">
          <cell r="A55" t="str">
            <v>04.001.00</v>
          </cell>
          <cell r="B55" t="str">
            <v>ESCAVAÇÃO MECÂNICA DE VALA EM MATERIAL DE 1ª CATEGORIA</v>
          </cell>
          <cell r="C55" t="str">
            <v>m³</v>
          </cell>
          <cell r="D55" t="str">
            <v>DNER-ES-334/97</v>
          </cell>
          <cell r="E55">
            <v>1.78</v>
          </cell>
          <cell r="F55">
            <v>0.58</v>
          </cell>
          <cell r="G55">
            <v>2.36</v>
          </cell>
          <cell r="H55" t="str">
            <v>Drenagem</v>
          </cell>
        </row>
        <row r="56">
          <cell r="A56" t="str">
            <v>04.001.01</v>
          </cell>
          <cell r="B56" t="str">
            <v>ESCAVAÇÃO MECÂNICA REAT. E COMP. VALA MATERIAL 1ª CATEGORIA</v>
          </cell>
          <cell r="C56" t="str">
            <v>m³</v>
          </cell>
          <cell r="D56" t="str">
            <v>DNER-ES-334/97</v>
          </cell>
          <cell r="E56">
            <v>3.06</v>
          </cell>
          <cell r="F56">
            <v>1</v>
          </cell>
          <cell r="G56">
            <v>4.0600000000000005</v>
          </cell>
          <cell r="H56" t="str">
            <v>Drenagem</v>
          </cell>
        </row>
        <row r="57">
          <cell r="A57" t="str">
            <v>04.011.00</v>
          </cell>
          <cell r="B57" t="str">
            <v>ESCAVAÇÃO MECÂNICA DE VALA EM MATERIAL DE 2ª CATEGORIA</v>
          </cell>
          <cell r="C57" t="str">
            <v>m³</v>
          </cell>
          <cell r="D57" t="str">
            <v>DNER-ES-280/97</v>
          </cell>
          <cell r="E57">
            <v>2.13</v>
          </cell>
          <cell r="F57">
            <v>0.7</v>
          </cell>
          <cell r="G57">
            <v>2.83</v>
          </cell>
          <cell r="H57" t="str">
            <v>Drenagem</v>
          </cell>
        </row>
        <row r="58">
          <cell r="A58" t="str">
            <v>04.011.01</v>
          </cell>
          <cell r="B58" t="str">
            <v>ESCAVAÇÃO MECÂNICA REAT. E COMP. VALA MATERIAL 2ª CATEGORIA</v>
          </cell>
          <cell r="C58" t="str">
            <v>m³</v>
          </cell>
          <cell r="D58" t="str">
            <v>DNER-ES-334/97</v>
          </cell>
          <cell r="E58">
            <v>3.68</v>
          </cell>
          <cell r="F58">
            <v>1.2</v>
          </cell>
          <cell r="G58">
            <v>4.88</v>
          </cell>
          <cell r="H58" t="str">
            <v>Drenagem</v>
          </cell>
        </row>
        <row r="59">
          <cell r="A59" t="str">
            <v>04.400.01</v>
          </cell>
          <cell r="B59" t="str">
            <v>VALETA DE PROTEÇÃO DE CORTES C/ REVEST. VEGETAL - VPC 01</v>
          </cell>
          <cell r="C59" t="str">
            <v>m</v>
          </cell>
          <cell r="D59" t="str">
            <v>DNER-ES-288/97</v>
          </cell>
          <cell r="E59">
            <v>27.73</v>
          </cell>
          <cell r="F59">
            <v>9.06</v>
          </cell>
          <cell r="G59">
            <v>36.79</v>
          </cell>
          <cell r="H59" t="str">
            <v>Drenagem</v>
          </cell>
        </row>
        <row r="60">
          <cell r="A60" t="str">
            <v>04.400.04</v>
          </cell>
          <cell r="B60" t="str">
            <v>VALETA DE PROTEÇÃO DE CORTES C/ REVEST. CONCRETO - VPC 04</v>
          </cell>
          <cell r="C60" t="str">
            <v>m</v>
          </cell>
          <cell r="D60" t="str">
            <v>DNER-ES-288/97</v>
          </cell>
          <cell r="E60">
            <v>34.00000000000001</v>
          </cell>
          <cell r="F60">
            <v>11.11</v>
          </cell>
          <cell r="G60">
            <v>45.11000000000001</v>
          </cell>
          <cell r="H60" t="str">
            <v>Drenagem</v>
          </cell>
        </row>
        <row r="61">
          <cell r="A61" t="str">
            <v>04.401.01</v>
          </cell>
          <cell r="B61" t="str">
            <v>VALETA DE PROTEÇÃO DE ATERROS C/ REVEST. VEGETAL - VPA 01</v>
          </cell>
          <cell r="C61" t="str">
            <v>m</v>
          </cell>
          <cell r="D61" t="str">
            <v>DNER-ES-288/97</v>
          </cell>
          <cell r="E61">
            <v>28.54</v>
          </cell>
          <cell r="F61">
            <v>9.33</v>
          </cell>
          <cell r="G61">
            <v>37.87</v>
          </cell>
          <cell r="H61" t="str">
            <v>Drenagem</v>
          </cell>
        </row>
        <row r="62">
          <cell r="A62" t="str">
            <v>04.401.04</v>
          </cell>
          <cell r="B62" t="str">
            <v>VALETA DE PROTEÇÃO DE ATERROS C/ REVEST. CONCRETO - VPA 04</v>
          </cell>
          <cell r="C62" t="str">
            <v>m</v>
          </cell>
          <cell r="D62" t="str">
            <v>DNER-ES-288/97</v>
          </cell>
          <cell r="E62">
            <v>33.07</v>
          </cell>
          <cell r="F62">
            <v>10.81</v>
          </cell>
          <cell r="G62">
            <v>43.88</v>
          </cell>
          <cell r="H62" t="str">
            <v>Drenagem</v>
          </cell>
        </row>
        <row r="63">
          <cell r="A63" t="str">
            <v>04.500.02</v>
          </cell>
          <cell r="B63" t="str">
            <v>DRENO LONGITUDINAL PROF. P/CORTE EM SOLO - DPS 02</v>
          </cell>
          <cell r="C63" t="str">
            <v>m</v>
          </cell>
          <cell r="D63" t="str">
            <v>DNER-ES 292/97</v>
          </cell>
          <cell r="E63">
            <v>37.95</v>
          </cell>
          <cell r="F63">
            <v>12.4</v>
          </cell>
          <cell r="G63">
            <v>50.35</v>
          </cell>
          <cell r="H63" t="str">
            <v>Drenagem</v>
          </cell>
        </row>
        <row r="64">
          <cell r="A64" t="str">
            <v>04.500.07</v>
          </cell>
          <cell r="B64" t="str">
            <v>DRENO LONGITUDINAL PROF. P/CORTE EM SOLO - DPS 07</v>
          </cell>
          <cell r="C64" t="str">
            <v>m</v>
          </cell>
          <cell r="D64" t="str">
            <v>DNER-ES 292/97</v>
          </cell>
          <cell r="E64">
            <v>55.84</v>
          </cell>
          <cell r="F64">
            <v>18.25</v>
          </cell>
          <cell r="G64">
            <v>74.09</v>
          </cell>
          <cell r="H64" t="str">
            <v>Drenagem</v>
          </cell>
        </row>
        <row r="65">
          <cell r="A65" t="str">
            <v>04.502.02</v>
          </cell>
          <cell r="B65" t="str">
            <v>BOCA DE SAÍDA P/DRENO LONGITUDINAL PROF. BSD 02</v>
          </cell>
          <cell r="C65" t="str">
            <v>m</v>
          </cell>
          <cell r="D65" t="str">
            <v>DNER-ES 292/97</v>
          </cell>
          <cell r="E65">
            <v>63.86</v>
          </cell>
          <cell r="F65">
            <v>20.87</v>
          </cell>
          <cell r="G65">
            <v>84.73</v>
          </cell>
          <cell r="H65" t="str">
            <v>Drenagem</v>
          </cell>
        </row>
        <row r="66">
          <cell r="A66" t="str">
            <v>04.900.01</v>
          </cell>
          <cell r="B66" t="str">
            <v>SARJETA TRIANGULAR DE CONCRETO  – STC 01</v>
          </cell>
          <cell r="C66" t="str">
            <v>m</v>
          </cell>
          <cell r="D66" t="str">
            <v>DNER-ES 288/97</v>
          </cell>
          <cell r="E66">
            <v>28.789999999999996</v>
          </cell>
          <cell r="F66">
            <v>9.41</v>
          </cell>
          <cell r="G66">
            <v>38.199999999999996</v>
          </cell>
          <cell r="H66" t="str">
            <v>Drenagem</v>
          </cell>
        </row>
        <row r="67">
          <cell r="A67" t="str">
            <v>04.900.02</v>
          </cell>
          <cell r="B67" t="str">
            <v>SARJETA TRIANGULAR DE CONCRETO  – STC 02</v>
          </cell>
          <cell r="C67" t="str">
            <v>m</v>
          </cell>
          <cell r="D67" t="str">
            <v>DNER-ES 288/97</v>
          </cell>
          <cell r="E67">
            <v>19.32</v>
          </cell>
          <cell r="F67">
            <v>6.31</v>
          </cell>
          <cell r="G67">
            <v>25.63</v>
          </cell>
          <cell r="H67" t="str">
            <v>Drenagem</v>
          </cell>
        </row>
        <row r="68">
          <cell r="A68" t="str">
            <v>04.900.04</v>
          </cell>
          <cell r="B68" t="str">
            <v>SARJETA TRIANGULAR DE CONCRETO  – STC 04</v>
          </cell>
          <cell r="C68" t="str">
            <v>m</v>
          </cell>
          <cell r="D68" t="str">
            <v>DNER-ES 288/97</v>
          </cell>
          <cell r="E68">
            <v>13.63</v>
          </cell>
          <cell r="F68">
            <v>4.45</v>
          </cell>
          <cell r="G68">
            <v>18.080000000000002</v>
          </cell>
          <cell r="H68" t="str">
            <v>Drenagem</v>
          </cell>
        </row>
        <row r="69">
          <cell r="A69" t="str">
            <v>04.901.22</v>
          </cell>
          <cell r="B69" t="str">
            <v>SARJETA DE CANTEIRO CENTRAL DE CONCRETO - SCC 04</v>
          </cell>
          <cell r="C69" t="str">
            <v>m</v>
          </cell>
          <cell r="D69" t="str">
            <v>DNER-ES 288/97</v>
          </cell>
          <cell r="E69">
            <v>34.19</v>
          </cell>
          <cell r="F69">
            <v>11.17</v>
          </cell>
          <cell r="G69">
            <v>45.36</v>
          </cell>
          <cell r="H69" t="str">
            <v>Drenagem</v>
          </cell>
        </row>
        <row r="70">
          <cell r="A70" t="str">
            <v>04.910.01</v>
          </cell>
          <cell r="B70" t="str">
            <v>MEIO-FIO DE CONCRETO - MFC 01</v>
          </cell>
          <cell r="C70" t="str">
            <v>m</v>
          </cell>
          <cell r="D70" t="str">
            <v>DNER-ES 290/97</v>
          </cell>
          <cell r="E70">
            <v>27.869999999999997</v>
          </cell>
          <cell r="F70">
            <v>9.11</v>
          </cell>
          <cell r="G70">
            <v>36.98</v>
          </cell>
          <cell r="H70" t="str">
            <v>Drenagem</v>
          </cell>
        </row>
        <row r="71">
          <cell r="A71" t="str">
            <v>04.910.03</v>
          </cell>
          <cell r="B71" t="str">
            <v>MEIO-FIO DE CONCRETO - MFC 03</v>
          </cell>
          <cell r="C71" t="str">
            <v>m</v>
          </cell>
          <cell r="D71" t="str">
            <v>DNER-ES 290/97</v>
          </cell>
          <cell r="E71">
            <v>12.79</v>
          </cell>
          <cell r="F71">
            <v>4.18</v>
          </cell>
          <cell r="G71">
            <v>16.97</v>
          </cell>
          <cell r="H71" t="str">
            <v>Drenagem</v>
          </cell>
        </row>
        <row r="72">
          <cell r="A72" t="str">
            <v>04.910.05</v>
          </cell>
          <cell r="B72" t="str">
            <v>MEIO-FIO DE CONCRETO - MFC 05</v>
          </cell>
          <cell r="C72" t="str">
            <v>m</v>
          </cell>
          <cell r="D72" t="str">
            <v>DNER-ES 290/97</v>
          </cell>
          <cell r="E72">
            <v>12.839999999999998</v>
          </cell>
          <cell r="F72">
            <v>4.2</v>
          </cell>
          <cell r="G72">
            <v>17.04</v>
          </cell>
          <cell r="H72" t="str">
            <v>Drenagem</v>
          </cell>
        </row>
        <row r="73">
          <cell r="A73" t="str">
            <v>04.930.01</v>
          </cell>
          <cell r="B73" t="str">
            <v>CAIXA COLETORA DE SARJETA - CCS 01</v>
          </cell>
          <cell r="C73" t="str">
            <v>unid.</v>
          </cell>
          <cell r="D73" t="str">
            <v>DNER-ES-287/97</v>
          </cell>
          <cell r="E73">
            <v>694.62</v>
          </cell>
          <cell r="F73">
            <v>227</v>
          </cell>
          <cell r="G73">
            <v>921.62</v>
          </cell>
          <cell r="H73" t="str">
            <v>Drenagem</v>
          </cell>
        </row>
        <row r="74">
          <cell r="A74" t="str">
            <v>04.930.04</v>
          </cell>
          <cell r="B74" t="str">
            <v>CAIXA COLETORA DE SARJETA - CCS 04</v>
          </cell>
          <cell r="C74" t="str">
            <v>unid.</v>
          </cell>
          <cell r="D74" t="str">
            <v>DNER-ES-287/97</v>
          </cell>
          <cell r="E74">
            <v>636.63</v>
          </cell>
          <cell r="F74">
            <v>208.05</v>
          </cell>
          <cell r="G74">
            <v>844.6800000000001</v>
          </cell>
          <cell r="H74" t="str">
            <v>Drenagem</v>
          </cell>
        </row>
        <row r="75">
          <cell r="A75" t="str">
            <v>04.931.04</v>
          </cell>
          <cell r="B75" t="str">
            <v>CAIXA COLETORA DE TALVEGUE - CCT 04</v>
          </cell>
          <cell r="C75" t="str">
            <v>unid.</v>
          </cell>
          <cell r="D75" t="str">
            <v>DNER-ES-287/97</v>
          </cell>
          <cell r="E75">
            <v>648.08</v>
          </cell>
          <cell r="F75">
            <v>211.79</v>
          </cell>
          <cell r="G75">
            <v>859.87</v>
          </cell>
          <cell r="H75" t="str">
            <v>Drenagem</v>
          </cell>
        </row>
        <row r="76">
          <cell r="A76" t="str">
            <v>04.940.02</v>
          </cell>
          <cell r="B76" t="str">
            <v>DESCIDA D'ÁGUA TIPO RÁPIDA CANAL RETANGULAR - DAR 02</v>
          </cell>
          <cell r="C76" t="str">
            <v>m</v>
          </cell>
          <cell r="D76" t="str">
            <v>DNER-ES-291/97</v>
          </cell>
          <cell r="E76">
            <v>38.05</v>
          </cell>
          <cell r="F76">
            <v>12.43</v>
          </cell>
          <cell r="G76">
            <v>50.48</v>
          </cell>
          <cell r="H76" t="str">
            <v>Drenagem</v>
          </cell>
        </row>
        <row r="77">
          <cell r="A77" t="str">
            <v>04.940.03</v>
          </cell>
          <cell r="B77" t="str">
            <v>DESCIDA D'ÁGUA TIPO RÁPIDA CANAL RETANGULAR - DAR 03</v>
          </cell>
          <cell r="C77" t="str">
            <v>m</v>
          </cell>
          <cell r="D77" t="str">
            <v>DNER-ES-291/97</v>
          </cell>
          <cell r="E77">
            <v>52.16</v>
          </cell>
          <cell r="F77">
            <v>17.05</v>
          </cell>
          <cell r="G77">
            <v>69.21</v>
          </cell>
          <cell r="H77" t="str">
            <v>Drenagem</v>
          </cell>
        </row>
        <row r="78">
          <cell r="A78" t="str">
            <v>04.941.01</v>
          </cell>
          <cell r="B78" t="str">
            <v>DESCIDA D'ÁGUA ATERROS EM DEGRAUS - DAD 01</v>
          </cell>
          <cell r="C78" t="str">
            <v>m</v>
          </cell>
          <cell r="D78" t="str">
            <v>DNER-ES-291/97</v>
          </cell>
          <cell r="E78">
            <v>50.730000000000004</v>
          </cell>
          <cell r="F78">
            <v>16.58</v>
          </cell>
          <cell r="G78">
            <v>67.31</v>
          </cell>
          <cell r="H78" t="str">
            <v>Drenagem</v>
          </cell>
        </row>
        <row r="79">
          <cell r="A79" t="str">
            <v>04.941.06</v>
          </cell>
          <cell r="B79" t="str">
            <v>DESCIDA D'ÁGUA ATERROS EM DEGRAUS ARMADOS - DAD 06</v>
          </cell>
          <cell r="C79" t="str">
            <v>m</v>
          </cell>
          <cell r="D79" t="str">
            <v>DNER-ES-291/97</v>
          </cell>
          <cell r="E79">
            <v>213.45000000000002</v>
          </cell>
          <cell r="F79">
            <v>69.76</v>
          </cell>
          <cell r="G79">
            <v>283.21000000000004</v>
          </cell>
          <cell r="H79" t="str">
            <v>Drenagem</v>
          </cell>
        </row>
        <row r="80">
          <cell r="A80" t="str">
            <v>04.941.08</v>
          </cell>
          <cell r="B80" t="str">
            <v>DESCIDA D'ÁGUA ATERROS EM DEGRAUS ARMADOS - DAD 08</v>
          </cell>
          <cell r="C80" t="str">
            <v>m</v>
          </cell>
          <cell r="D80" t="str">
            <v>DNER-ES-291/97</v>
          </cell>
          <cell r="E80">
            <v>248.56</v>
          </cell>
          <cell r="F80">
            <v>81.23</v>
          </cell>
          <cell r="G80">
            <v>329.79</v>
          </cell>
          <cell r="H80" t="str">
            <v>Drenagem</v>
          </cell>
        </row>
        <row r="81">
          <cell r="A81" t="str">
            <v>04.941.31</v>
          </cell>
          <cell r="B81" t="str">
            <v>DESCIDA D'ÁGUA CORTES EM DEGRAUS - DCD 01</v>
          </cell>
          <cell r="C81" t="str">
            <v>m</v>
          </cell>
          <cell r="D81" t="str">
            <v>DNER-ES-291/97</v>
          </cell>
          <cell r="E81">
            <v>51.34000000000001</v>
          </cell>
          <cell r="F81">
            <v>16.78</v>
          </cell>
          <cell r="G81">
            <v>68.12</v>
          </cell>
          <cell r="H81" t="str">
            <v>Drenagem</v>
          </cell>
        </row>
        <row r="82">
          <cell r="A82" t="str">
            <v>04.941.32</v>
          </cell>
          <cell r="B82" t="str">
            <v>DESCIDA D'ÁGUA CORTES EM DEGRAUS ARM. - DCD 02</v>
          </cell>
          <cell r="C82" t="str">
            <v>m</v>
          </cell>
          <cell r="D82" t="str">
            <v>DNER-ES-291/97</v>
          </cell>
          <cell r="E82">
            <v>69.02000000000001</v>
          </cell>
          <cell r="F82">
            <v>22.56</v>
          </cell>
          <cell r="G82">
            <v>91.58000000000001</v>
          </cell>
          <cell r="H82" t="str">
            <v>Drenagem</v>
          </cell>
        </row>
        <row r="83">
          <cell r="A83" t="str">
            <v>04.942.01</v>
          </cell>
          <cell r="B83" t="str">
            <v>ENTRADA D'ÁGUA - EDA 01</v>
          </cell>
          <cell r="C83" t="str">
            <v>unid.</v>
          </cell>
          <cell r="D83" t="str">
            <v>DNER-ES-291/97</v>
          </cell>
          <cell r="E83">
            <v>22.689999999999998</v>
          </cell>
          <cell r="F83">
            <v>7.42</v>
          </cell>
          <cell r="G83">
            <v>30.11</v>
          </cell>
          <cell r="H83" t="str">
            <v>Drenagem</v>
          </cell>
        </row>
        <row r="84">
          <cell r="A84" t="str">
            <v>04.942.02</v>
          </cell>
          <cell r="B84" t="str">
            <v>ENTRADA D'ÁGUA - EDA 02</v>
          </cell>
          <cell r="C84" t="str">
            <v>unid.</v>
          </cell>
          <cell r="D84" t="str">
            <v>DNER-ES-291/97</v>
          </cell>
          <cell r="E84">
            <v>27.919999999999998</v>
          </cell>
          <cell r="F84">
            <v>9.12</v>
          </cell>
          <cell r="G84">
            <v>37.04</v>
          </cell>
          <cell r="H84" t="str">
            <v>Drenagem</v>
          </cell>
        </row>
        <row r="85">
          <cell r="A85" t="str">
            <v>04.950.01</v>
          </cell>
          <cell r="B85" t="str">
            <v>DISSIPADOR DE ENERGIA - DES 01</v>
          </cell>
          <cell r="C85" t="str">
            <v>unid.</v>
          </cell>
          <cell r="D85" t="str">
            <v>DNER-ES-283/97</v>
          </cell>
          <cell r="E85">
            <v>109.97999999999999</v>
          </cell>
          <cell r="F85">
            <v>35.94</v>
          </cell>
          <cell r="G85">
            <v>145.92</v>
          </cell>
          <cell r="H85" t="str">
            <v>Drenagem</v>
          </cell>
        </row>
        <row r="86">
          <cell r="A86" t="str">
            <v>04.950.21</v>
          </cell>
          <cell r="B86" t="str">
            <v>DISSIPADOR DE ENERGIA - DEB 01</v>
          </cell>
          <cell r="C86" t="str">
            <v>unid.</v>
          </cell>
          <cell r="D86" t="str">
            <v>DNER-ES-283/97</v>
          </cell>
          <cell r="E86">
            <v>121.85</v>
          </cell>
          <cell r="F86">
            <v>39.82</v>
          </cell>
          <cell r="G86">
            <v>161.67</v>
          </cell>
          <cell r="H86" t="str">
            <v>Drenagem</v>
          </cell>
        </row>
        <row r="87">
          <cell r="A87" t="str">
            <v>04.950.24</v>
          </cell>
          <cell r="B87" t="str">
            <v>DISSIPADOR DE ENERGIA - DEB 04</v>
          </cell>
          <cell r="C87" t="str">
            <v>unid.</v>
          </cell>
          <cell r="D87" t="str">
            <v>DNER-ES-283/97</v>
          </cell>
          <cell r="E87">
            <v>971.39</v>
          </cell>
          <cell r="F87">
            <v>317.45</v>
          </cell>
          <cell r="G87">
            <v>1288.84</v>
          </cell>
          <cell r="H87" t="str">
            <v>Drenagem</v>
          </cell>
        </row>
        <row r="88">
          <cell r="A88" t="str">
            <v>04.950.51</v>
          </cell>
          <cell r="B88" t="str">
            <v>DISSIPADOR DE ENERGIA - DED 01</v>
          </cell>
          <cell r="C88" t="str">
            <v>unid.</v>
          </cell>
          <cell r="D88" t="str">
            <v>DNER-ES-283/97</v>
          </cell>
          <cell r="E88">
            <v>127.19</v>
          </cell>
          <cell r="F88">
            <v>41.57</v>
          </cell>
          <cell r="G88">
            <v>168.76</v>
          </cell>
          <cell r="H88" t="str">
            <v>Drenagem</v>
          </cell>
        </row>
        <row r="89">
          <cell r="A89" t="str">
            <v>04.962.02</v>
          </cell>
          <cell r="B89" t="str">
            <v>CAIXA DE LIGAÇÃO E PASSAGEM - CLP 02</v>
          </cell>
          <cell r="C89" t="str">
            <v>unid.</v>
          </cell>
          <cell r="D89" t="str">
            <v>DNER-ES-287/97</v>
          </cell>
          <cell r="E89">
            <v>445.51</v>
          </cell>
          <cell r="F89">
            <v>145.59</v>
          </cell>
          <cell r="G89">
            <v>591.1</v>
          </cell>
          <cell r="H89" t="str">
            <v>Drenagem</v>
          </cell>
        </row>
        <row r="90">
          <cell r="A90" t="str">
            <v>04.990.01</v>
          </cell>
          <cell r="B90" t="str">
            <v>TRANSPOSIÇÃO DE SEGMENTO DE SARJETA - TSS 01</v>
          </cell>
          <cell r="C90" t="str">
            <v>m</v>
          </cell>
          <cell r="D90" t="str">
            <v>DNER-ES-287/97</v>
          </cell>
          <cell r="E90">
            <v>79.88</v>
          </cell>
          <cell r="F90">
            <v>26.1</v>
          </cell>
          <cell r="G90">
            <v>105.97999999999999</v>
          </cell>
          <cell r="H90" t="str">
            <v>Drenagem</v>
          </cell>
        </row>
        <row r="91">
          <cell r="A91" t="str">
            <v>04.990.03</v>
          </cell>
          <cell r="B91" t="str">
            <v>TRANSPOSIÇÃO DE SEGMENTO DE SARJETA - TSS 03</v>
          </cell>
          <cell r="C91" t="str">
            <v>m</v>
          </cell>
          <cell r="D91" t="str">
            <v>DNER-ES-287/97</v>
          </cell>
          <cell r="E91">
            <v>127.31</v>
          </cell>
          <cell r="F91">
            <v>41.6</v>
          </cell>
          <cell r="G91">
            <v>168.91</v>
          </cell>
          <cell r="H91" t="str">
            <v>Drenagem</v>
          </cell>
        </row>
        <row r="92">
          <cell r="A92" t="str">
            <v>OBRAS DE ARTE CORRENTES</v>
          </cell>
        </row>
        <row r="93">
          <cell r="A93" t="str">
            <v>04.100.02</v>
          </cell>
          <cell r="B93" t="str">
            <v>CORPO BSTC D=0,80M</v>
          </cell>
          <cell r="C93" t="str">
            <v>m</v>
          </cell>
          <cell r="D93" t="str">
            <v>DNER-ES-284/97</v>
          </cell>
          <cell r="E93">
            <v>231.74</v>
          </cell>
          <cell r="F93">
            <v>75.73</v>
          </cell>
          <cell r="G93">
            <v>307.47</v>
          </cell>
          <cell r="H93" t="str">
            <v>Arte Correntes</v>
          </cell>
        </row>
        <row r="94">
          <cell r="A94" t="str">
            <v>04.100.03</v>
          </cell>
          <cell r="B94" t="str">
            <v>CORPO BSTC D=1,00M</v>
          </cell>
          <cell r="C94" t="str">
            <v>m</v>
          </cell>
          <cell r="D94" t="str">
            <v>DNER-ES-284/97</v>
          </cell>
          <cell r="E94">
            <v>330.61</v>
          </cell>
          <cell r="F94">
            <v>108.04</v>
          </cell>
          <cell r="G94">
            <v>438.65000000000003</v>
          </cell>
          <cell r="H94" t="str">
            <v>Arte Correntes</v>
          </cell>
        </row>
        <row r="95">
          <cell r="A95" t="str">
            <v>04.100.04</v>
          </cell>
          <cell r="B95" t="str">
            <v>CORPO BSTC D=1,20M</v>
          </cell>
          <cell r="C95" t="str">
            <v>m</v>
          </cell>
          <cell r="D95" t="str">
            <v>DNER-ES-284/97</v>
          </cell>
          <cell r="E95">
            <v>406.59000000000003</v>
          </cell>
          <cell r="F95">
            <v>132.87</v>
          </cell>
          <cell r="G95">
            <v>539.46</v>
          </cell>
          <cell r="H95" t="str">
            <v>Arte Correntes</v>
          </cell>
        </row>
        <row r="96">
          <cell r="A96" t="str">
            <v>04.101.02</v>
          </cell>
          <cell r="B96" t="str">
            <v>BOCA BSTC D=0,80M NORMAL</v>
          </cell>
          <cell r="C96" t="str">
            <v>unid.</v>
          </cell>
          <cell r="D96" t="str">
            <v>DNER-ES-284/97</v>
          </cell>
          <cell r="E96">
            <v>615.8000000000001</v>
          </cell>
          <cell r="F96">
            <v>201.24</v>
          </cell>
          <cell r="G96">
            <v>817.0400000000001</v>
          </cell>
          <cell r="H96" t="str">
            <v>Arte Correntes</v>
          </cell>
        </row>
        <row r="97">
          <cell r="A97" t="str">
            <v>04.101.03</v>
          </cell>
          <cell r="B97" t="str">
            <v>BOCA BSTC D=1,00M NORMAL</v>
          </cell>
          <cell r="C97" t="str">
            <v>unid.</v>
          </cell>
          <cell r="D97" t="str">
            <v>DNER-ES-284/97</v>
          </cell>
          <cell r="E97">
            <v>960.2599999999999</v>
          </cell>
          <cell r="F97">
            <v>313.81</v>
          </cell>
          <cell r="G97">
            <v>1274.07</v>
          </cell>
          <cell r="H97" t="str">
            <v>Arte Correntes</v>
          </cell>
        </row>
        <row r="98">
          <cell r="A98" t="str">
            <v>04.101.04</v>
          </cell>
          <cell r="B98" t="str">
            <v>BOCA BSTC D=1,20M NORMAL</v>
          </cell>
          <cell r="C98" t="str">
            <v>unid.</v>
          </cell>
          <cell r="D98" t="str">
            <v>DNER-ES-284/97</v>
          </cell>
          <cell r="E98">
            <v>1399.3500000000001</v>
          </cell>
          <cell r="F98">
            <v>457.31</v>
          </cell>
          <cell r="G98">
            <v>1856.66</v>
          </cell>
          <cell r="H98" t="str">
            <v>Arte Correntes</v>
          </cell>
        </row>
        <row r="99">
          <cell r="A99" t="str">
            <v>04.110.01</v>
          </cell>
          <cell r="B99" t="str">
            <v>CORPO BDTC D=1,00M</v>
          </cell>
          <cell r="C99" t="str">
            <v>m</v>
          </cell>
          <cell r="D99" t="str">
            <v>DNER-ES-284/97</v>
          </cell>
          <cell r="E99">
            <v>682.3200000000002</v>
          </cell>
          <cell r="F99">
            <v>222.98</v>
          </cell>
          <cell r="G99">
            <v>905.3000000000002</v>
          </cell>
          <cell r="H99" t="str">
            <v>Arte Correntes</v>
          </cell>
        </row>
        <row r="100">
          <cell r="A100" t="str">
            <v>04.110.02</v>
          </cell>
          <cell r="B100" t="str">
            <v>CORPO BDTC D=1,20M</v>
          </cell>
          <cell r="C100" t="str">
            <v>m</v>
          </cell>
          <cell r="D100" t="str">
            <v>DNER-ES-284/97</v>
          </cell>
          <cell r="E100">
            <v>859.51</v>
          </cell>
          <cell r="F100">
            <v>280.89</v>
          </cell>
          <cell r="G100">
            <v>1140.4</v>
          </cell>
          <cell r="H100" t="str">
            <v>Arte Correntes</v>
          </cell>
        </row>
        <row r="101">
          <cell r="A101" t="str">
            <v>04.111.01</v>
          </cell>
          <cell r="B101" t="str">
            <v>BOCA BDTC D=1,00M NORMAL</v>
          </cell>
          <cell r="C101" t="str">
            <v>unid.</v>
          </cell>
          <cell r="D101" t="str">
            <v>DNER-ES-284/97</v>
          </cell>
          <cell r="E101">
            <v>1347.9199999999998</v>
          </cell>
          <cell r="F101">
            <v>440.5</v>
          </cell>
          <cell r="G101">
            <v>1788.4199999999998</v>
          </cell>
          <cell r="H101" t="str">
            <v>Arte Correntes</v>
          </cell>
        </row>
        <row r="102">
          <cell r="A102" t="str">
            <v>04.111.02</v>
          </cell>
          <cell r="B102" t="str">
            <v>BOCA BDTC D=1,20M NORMAL</v>
          </cell>
          <cell r="C102" t="str">
            <v>unid.</v>
          </cell>
          <cell r="D102" t="str">
            <v>DNER-ES-284/97</v>
          </cell>
          <cell r="E102">
            <v>1970.3899999999999</v>
          </cell>
          <cell r="F102">
            <v>643.92</v>
          </cell>
          <cell r="G102">
            <v>2614.31</v>
          </cell>
          <cell r="H102" t="str">
            <v>Arte Correntes</v>
          </cell>
        </row>
        <row r="103">
          <cell r="A103" t="str">
            <v>04.120.01</v>
          </cell>
          <cell r="B103" t="str">
            <v>CORPO BTTC D=1,00M</v>
          </cell>
          <cell r="C103" t="str">
            <v>m</v>
          </cell>
          <cell r="D103" t="str">
            <v>DNER-ES-284/97</v>
          </cell>
          <cell r="E103">
            <v>949.65</v>
          </cell>
          <cell r="F103">
            <v>310.35</v>
          </cell>
          <cell r="G103">
            <v>1260</v>
          </cell>
          <cell r="H103" t="str">
            <v>Arte Correntes</v>
          </cell>
        </row>
        <row r="104">
          <cell r="A104" t="str">
            <v>04.121.01</v>
          </cell>
          <cell r="B104" t="str">
            <v>BOCA BTTC D=1,00M NORMAL</v>
          </cell>
          <cell r="C104" t="str">
            <v>unid.</v>
          </cell>
          <cell r="D104" t="str">
            <v>DNER-ES-284/97</v>
          </cell>
          <cell r="E104">
            <v>1740.02</v>
          </cell>
          <cell r="F104">
            <v>568.64</v>
          </cell>
          <cell r="G104">
            <v>2308.66</v>
          </cell>
          <cell r="H104" t="str">
            <v>Arte Correntes</v>
          </cell>
        </row>
        <row r="105">
          <cell r="A105" t="str">
            <v>04.200.03</v>
          </cell>
          <cell r="B105" t="str">
            <v>CORPO DE BSCC 2,50X2,50 ALT. 0,00A1,00M</v>
          </cell>
          <cell r="C105" t="str">
            <v>m</v>
          </cell>
          <cell r="D105" t="str">
            <v>DNER-ES-286/97</v>
          </cell>
          <cell r="E105">
            <v>1309.19</v>
          </cell>
          <cell r="F105">
            <v>427.84</v>
          </cell>
          <cell r="G105">
            <v>1737.03</v>
          </cell>
          <cell r="H105" t="str">
            <v>Arte Correntes</v>
          </cell>
        </row>
        <row r="106">
          <cell r="A106" t="str">
            <v>04.200.04</v>
          </cell>
          <cell r="B106" t="str">
            <v>CORPO DE BSCC 3,00X3,00 ALT. 0,00A1,00M</v>
          </cell>
          <cell r="C106" t="str">
            <v>m</v>
          </cell>
          <cell r="D106" t="str">
            <v>DNER-ES-286/97</v>
          </cell>
          <cell r="E106">
            <v>1741.9699999999998</v>
          </cell>
          <cell r="F106">
            <v>569.28</v>
          </cell>
          <cell r="G106">
            <v>2311.25</v>
          </cell>
          <cell r="H106" t="str">
            <v>Arte Correntes</v>
          </cell>
        </row>
        <row r="107">
          <cell r="A107" t="str">
            <v>04.200.06</v>
          </cell>
          <cell r="B107" t="str">
            <v>CORPO DE BSCC 2,00X2,00 ALT. 1,00A2,50M</v>
          </cell>
          <cell r="C107" t="str">
            <v>m</v>
          </cell>
          <cell r="D107" t="str">
            <v>DNER-ES-286/97</v>
          </cell>
          <cell r="E107">
            <v>823.61</v>
          </cell>
          <cell r="F107">
            <v>269.16</v>
          </cell>
          <cell r="G107">
            <v>1092.77</v>
          </cell>
          <cell r="H107" t="str">
            <v>Arte Correntes</v>
          </cell>
        </row>
        <row r="108">
          <cell r="A108" t="str">
            <v>04.200.09</v>
          </cell>
          <cell r="B108" t="str">
            <v>CORPO DE BSCC 1,50X1,50 ALT. 2,50A5,00M</v>
          </cell>
          <cell r="C108" t="str">
            <v>m</v>
          </cell>
          <cell r="D108" t="str">
            <v>DNER-ES-286/97</v>
          </cell>
          <cell r="E108">
            <v>630.48</v>
          </cell>
          <cell r="F108">
            <v>206.04</v>
          </cell>
          <cell r="G108">
            <v>836.52</v>
          </cell>
          <cell r="H108" t="str">
            <v>Arte Correntes</v>
          </cell>
        </row>
        <row r="109">
          <cell r="A109" t="str">
            <v>04.200.14</v>
          </cell>
          <cell r="B109" t="str">
            <v>CORPO DE BSCC 2,00X2,00M ALT. 5,00A7,50M</v>
          </cell>
          <cell r="C109" t="str">
            <v>m</v>
          </cell>
          <cell r="D109" t="str">
            <v>DNER-ES-286/97</v>
          </cell>
          <cell r="E109">
            <v>1093.22</v>
          </cell>
          <cell r="F109">
            <v>357.26</v>
          </cell>
          <cell r="G109">
            <v>1450.48</v>
          </cell>
          <cell r="H109" t="str">
            <v>Arte Correntes</v>
          </cell>
        </row>
        <row r="110">
          <cell r="A110" t="str">
            <v>04.200.15</v>
          </cell>
          <cell r="B110" t="str">
            <v>CORPO DE BSCC 2,50X2,50M ALT. 5,00A7,50M</v>
          </cell>
          <cell r="C110" t="str">
            <v>m</v>
          </cell>
          <cell r="D110" t="str">
            <v>DNER-ES-286/97</v>
          </cell>
          <cell r="E110">
            <v>1599.75</v>
          </cell>
          <cell r="F110">
            <v>522.8</v>
          </cell>
          <cell r="G110">
            <v>2122.55</v>
          </cell>
          <cell r="H110" t="str">
            <v>Arte Correntes</v>
          </cell>
        </row>
        <row r="111">
          <cell r="A111" t="str">
            <v>04.200.16</v>
          </cell>
          <cell r="B111" t="str">
            <v>CORPO DE BSCC 3,00X3,00M ALT. 5,00A7,50M</v>
          </cell>
          <cell r="C111" t="str">
            <v>m</v>
          </cell>
          <cell r="D111" t="str">
            <v>DNER-ES-286/97</v>
          </cell>
          <cell r="E111">
            <v>2267.15</v>
          </cell>
          <cell r="F111">
            <v>740.9</v>
          </cell>
          <cell r="G111">
            <v>3008.05</v>
          </cell>
          <cell r="H111" t="str">
            <v>Arte Correntes</v>
          </cell>
        </row>
        <row r="112">
          <cell r="A112" t="str">
            <v>04.200.19</v>
          </cell>
          <cell r="B112" t="str">
            <v>CORPO DE BSCC 2,50X2,50M ALT. 7,50A10,00M</v>
          </cell>
          <cell r="C112" t="str">
            <v>m</v>
          </cell>
          <cell r="D112" t="str">
            <v>DNER-ES-286/97</v>
          </cell>
          <cell r="E112">
            <v>1748.98</v>
          </cell>
          <cell r="F112">
            <v>571.57</v>
          </cell>
          <cell r="G112">
            <v>2320.55</v>
          </cell>
          <cell r="H112" t="str">
            <v>Arte Correntes</v>
          </cell>
        </row>
        <row r="113">
          <cell r="A113" t="str">
            <v>04.200.20</v>
          </cell>
          <cell r="B113" t="str">
            <v>CORPO DE BSCC 3,00X3,00M ALT. 7,50A10,00M</v>
          </cell>
          <cell r="C113" t="str">
            <v>m</v>
          </cell>
          <cell r="D113" t="str">
            <v>DNER-ES-286/97</v>
          </cell>
          <cell r="E113">
            <v>2504.4600000000005</v>
          </cell>
          <cell r="F113">
            <v>818.46</v>
          </cell>
          <cell r="G113">
            <v>3322.9200000000005</v>
          </cell>
          <cell r="H113" t="str">
            <v>Arte Correntes</v>
          </cell>
        </row>
        <row r="114">
          <cell r="A114" t="str">
            <v>04.200.22</v>
          </cell>
          <cell r="B114" t="str">
            <v>CORPO DE BSCC 2,00X2,00M ALT. 10,00A12,50M</v>
          </cell>
          <cell r="C114" t="str">
            <v>m</v>
          </cell>
          <cell r="D114" t="str">
            <v>DNER-ES-286/97</v>
          </cell>
          <cell r="E114">
            <v>1342.35</v>
          </cell>
          <cell r="F114">
            <v>438.68</v>
          </cell>
          <cell r="G114">
            <v>1781.03</v>
          </cell>
          <cell r="H114" t="str">
            <v>Arte Correntes</v>
          </cell>
        </row>
        <row r="115">
          <cell r="A115" t="str">
            <v>04.200.23</v>
          </cell>
          <cell r="B115" t="str">
            <v>CORPO DE BSCC 2,50X2,50M ALT. 10,00A12,50M</v>
          </cell>
          <cell r="C115" t="str">
            <v>m</v>
          </cell>
          <cell r="D115" t="str">
            <v>DNER-ES-286/97</v>
          </cell>
          <cell r="E115">
            <v>1940.19</v>
          </cell>
          <cell r="F115">
            <v>634.05</v>
          </cell>
          <cell r="G115">
            <v>2574.24</v>
          </cell>
          <cell r="H115" t="str">
            <v>Arte Correntes</v>
          </cell>
        </row>
        <row r="116">
          <cell r="A116" t="str">
            <v>04.200.28</v>
          </cell>
          <cell r="B116" t="str">
            <v>CORPO DE BSCC 3,00X3,00M ALT. 12,50A15,00M</v>
          </cell>
          <cell r="C116" t="str">
            <v>m</v>
          </cell>
          <cell r="D116" t="str">
            <v>DNER-ES-286/97</v>
          </cell>
          <cell r="E116">
            <v>2938.85</v>
          </cell>
          <cell r="F116">
            <v>960.42</v>
          </cell>
          <cell r="G116">
            <v>3899.27</v>
          </cell>
          <cell r="H116" t="str">
            <v>Arte Correntes</v>
          </cell>
        </row>
        <row r="117">
          <cell r="A117" t="str">
            <v>04.201.01</v>
          </cell>
          <cell r="B117" t="str">
            <v>BOCA DE BSCC 1,50X1,50M NORMAL</v>
          </cell>
          <cell r="C117" t="str">
            <v>unid.</v>
          </cell>
          <cell r="D117" t="str">
            <v>DNER-ES-286/97</v>
          </cell>
          <cell r="E117">
            <v>3797.59</v>
          </cell>
          <cell r="F117">
            <v>1241.05</v>
          </cell>
          <cell r="G117">
            <v>5038.64</v>
          </cell>
          <cell r="H117" t="str">
            <v>Arte Correntes</v>
          </cell>
        </row>
        <row r="118">
          <cell r="A118" t="str">
            <v>04.201.02</v>
          </cell>
          <cell r="B118" t="str">
            <v>BOCA DE BSCC 2,00X2,00M NORMAL</v>
          </cell>
          <cell r="C118" t="str">
            <v>unid.</v>
          </cell>
          <cell r="D118" t="str">
            <v>DNER-ES-286/97</v>
          </cell>
          <cell r="E118">
            <v>5927.28</v>
          </cell>
          <cell r="F118">
            <v>1937.04</v>
          </cell>
          <cell r="G118">
            <v>7864.32</v>
          </cell>
          <cell r="H118" t="str">
            <v>Arte Correntes</v>
          </cell>
        </row>
        <row r="119">
          <cell r="A119" t="str">
            <v>04.201.03</v>
          </cell>
          <cell r="B119" t="str">
            <v>BOCA DE BSCC 2,50X2,50M NORMAL</v>
          </cell>
          <cell r="C119" t="str">
            <v>unid.</v>
          </cell>
          <cell r="D119" t="str">
            <v>DNER-ES-286/97</v>
          </cell>
          <cell r="E119">
            <v>8002.290000000001</v>
          </cell>
          <cell r="F119">
            <v>2615.15</v>
          </cell>
          <cell r="G119">
            <v>10617.44</v>
          </cell>
          <cell r="H119" t="str">
            <v>Arte Correntes</v>
          </cell>
        </row>
        <row r="120">
          <cell r="A120" t="str">
            <v>04.201.04</v>
          </cell>
          <cell r="B120" t="str">
            <v>BOCA DE BSCC 3,00X3,00M NORMAL</v>
          </cell>
          <cell r="C120" t="str">
            <v>unid.</v>
          </cell>
          <cell r="D120" t="str">
            <v>DNER-ES-286/97</v>
          </cell>
          <cell r="E120">
            <v>11442.839999999998</v>
          </cell>
          <cell r="F120">
            <v>3739.52</v>
          </cell>
          <cell r="G120">
            <v>15182.359999999999</v>
          </cell>
          <cell r="H120" t="str">
            <v>Arte Correntes</v>
          </cell>
        </row>
        <row r="121">
          <cell r="A121" t="str">
            <v>04.210.01</v>
          </cell>
          <cell r="B121" t="str">
            <v>CORPO BDCC 1,50X1,50M ALT. 0,00A1,00M</v>
          </cell>
          <cell r="C121" t="str">
            <v>m</v>
          </cell>
          <cell r="D121" t="str">
            <v>DNER-ES-286/97</v>
          </cell>
          <cell r="E121">
            <v>1113.84</v>
          </cell>
          <cell r="F121">
            <v>364</v>
          </cell>
          <cell r="G121">
            <v>1477.84</v>
          </cell>
          <cell r="H121" t="str">
            <v>Arte Correntes</v>
          </cell>
        </row>
        <row r="122">
          <cell r="A122" t="str">
            <v>04.210.05</v>
          </cell>
          <cell r="B122" t="str">
            <v>CORPO BDCC 1,50X1,50M ALT. 1,00A2,50M</v>
          </cell>
          <cell r="C122" t="str">
            <v>m</v>
          </cell>
          <cell r="D122" t="str">
            <v>DNER-ES-286/97</v>
          </cell>
          <cell r="E122">
            <v>995.4200000000001</v>
          </cell>
          <cell r="F122">
            <v>325.3</v>
          </cell>
          <cell r="G122">
            <v>1320.72</v>
          </cell>
          <cell r="H122" t="str">
            <v>Arte Correntes</v>
          </cell>
        </row>
        <row r="123">
          <cell r="A123" t="str">
            <v>04.210.09</v>
          </cell>
          <cell r="B123" t="str">
            <v>CORPO BDCC 1,50X1,50M ALT. 2,50A5,00M</v>
          </cell>
          <cell r="C123" t="str">
            <v>m</v>
          </cell>
          <cell r="D123" t="str">
            <v>DNER-ES-286/97</v>
          </cell>
          <cell r="E123">
            <v>1052.82</v>
          </cell>
          <cell r="F123">
            <v>344.06</v>
          </cell>
          <cell r="G123">
            <v>1396.8799999999999</v>
          </cell>
          <cell r="H123" t="str">
            <v>Arte Correntes</v>
          </cell>
        </row>
        <row r="124">
          <cell r="A124" t="str">
            <v>04.210.10</v>
          </cell>
          <cell r="B124" t="str">
            <v>CORPO BDCC 2,00X2,00M ALT. 2,50A5,00M</v>
          </cell>
          <cell r="C124" t="str">
            <v>m</v>
          </cell>
          <cell r="D124" t="str">
            <v>DNER-ES-286/97</v>
          </cell>
          <cell r="E124">
            <v>1609.0899999999997</v>
          </cell>
          <cell r="F124">
            <v>525.85</v>
          </cell>
          <cell r="G124">
            <v>2134.9399999999996</v>
          </cell>
          <cell r="H124" t="str">
            <v>Arte Correntes</v>
          </cell>
        </row>
        <row r="125">
          <cell r="A125" t="str">
            <v>04.210.13</v>
          </cell>
          <cell r="B125" t="str">
            <v>CORPO BDCC 1,50X1,50M ALT. 5,00A7,50M</v>
          </cell>
          <cell r="C125" t="str">
            <v>m</v>
          </cell>
          <cell r="D125" t="str">
            <v>DNER-ES-286/97</v>
          </cell>
          <cell r="E125">
            <v>1183.0800000000002</v>
          </cell>
          <cell r="F125">
            <v>386.63</v>
          </cell>
          <cell r="G125">
            <v>1569.71</v>
          </cell>
          <cell r="H125" t="str">
            <v>Arte Correntes</v>
          </cell>
        </row>
        <row r="126">
          <cell r="A126" t="str">
            <v>04.210.17</v>
          </cell>
          <cell r="B126" t="str">
            <v>CORPO BDCC 1,50X1,50M ALT. 7,50A10,00M</v>
          </cell>
          <cell r="C126" t="str">
            <v>m</v>
          </cell>
          <cell r="D126" t="str">
            <v>DNER-ES-286/97</v>
          </cell>
          <cell r="E126">
            <v>1298.5800000000002</v>
          </cell>
          <cell r="F126">
            <v>424.38</v>
          </cell>
          <cell r="G126">
            <v>1722.96</v>
          </cell>
          <cell r="H126" t="str">
            <v>Arte Correntes</v>
          </cell>
        </row>
        <row r="127">
          <cell r="A127" t="str">
            <v>04.210.21</v>
          </cell>
          <cell r="B127" t="str">
            <v>CORPO BDCC 1,50X1,50M ALT. 10,00A12,50M</v>
          </cell>
          <cell r="C127" t="str">
            <v>m</v>
          </cell>
          <cell r="D127" t="str">
            <v>DNER-ES-286/97</v>
          </cell>
          <cell r="E127">
            <v>1479.23</v>
          </cell>
          <cell r="F127">
            <v>483.41</v>
          </cell>
          <cell r="G127">
            <v>1962.64</v>
          </cell>
          <cell r="H127" t="str">
            <v>Arte Correntes</v>
          </cell>
        </row>
        <row r="128">
          <cell r="A128" t="str">
            <v>04.210.25</v>
          </cell>
          <cell r="B128" t="str">
            <v>CORPO BDCC 1,50X1,50M ALT. 12,50A15,00M</v>
          </cell>
          <cell r="C128" t="str">
            <v>m</v>
          </cell>
          <cell r="D128" t="str">
            <v>DNER-ES-286/97</v>
          </cell>
          <cell r="E128">
            <v>1570.21</v>
          </cell>
          <cell r="F128">
            <v>513.14</v>
          </cell>
          <cell r="G128">
            <v>2083.35</v>
          </cell>
          <cell r="H128" t="str">
            <v>Arte Correntes</v>
          </cell>
        </row>
        <row r="129">
          <cell r="A129" t="str">
            <v>04.210.27</v>
          </cell>
          <cell r="B129" t="str">
            <v>CORPO BDCC 2,50X2,50M ALT. 12,50A15,00M</v>
          </cell>
          <cell r="C129" t="str">
            <v>m</v>
          </cell>
          <cell r="D129" t="str">
            <v>DNER-ES-286/97</v>
          </cell>
          <cell r="E129">
            <v>3364.87</v>
          </cell>
          <cell r="F129">
            <v>1099.64</v>
          </cell>
          <cell r="G129">
            <v>4464.51</v>
          </cell>
          <cell r="H129" t="str">
            <v>Arte Correntes</v>
          </cell>
        </row>
        <row r="130">
          <cell r="A130" t="str">
            <v>04.211.01</v>
          </cell>
          <cell r="B130" t="str">
            <v>BOCA BDCC 1,50X1,50M NORMAL</v>
          </cell>
          <cell r="C130" t="str">
            <v>unid.</v>
          </cell>
          <cell r="D130" t="str">
            <v>DNER-ES-286/97</v>
          </cell>
          <cell r="E130">
            <v>4375.45</v>
          </cell>
          <cell r="F130">
            <v>1429.9</v>
          </cell>
          <cell r="G130">
            <v>5805.35</v>
          </cell>
          <cell r="H130" t="str">
            <v>Arte Correntes</v>
          </cell>
        </row>
        <row r="131">
          <cell r="A131" t="str">
            <v>04.211.02</v>
          </cell>
          <cell r="B131" t="str">
            <v>BOCA BDCC 2,00X2,00M NORMAL</v>
          </cell>
          <cell r="C131" t="str">
            <v>unid.</v>
          </cell>
          <cell r="D131" t="str">
            <v>DNER-ES-286/97</v>
          </cell>
          <cell r="E131">
            <v>6845.93</v>
          </cell>
          <cell r="F131">
            <v>2237.25</v>
          </cell>
          <cell r="G131">
            <v>9083.18</v>
          </cell>
          <cell r="H131" t="str">
            <v>Arte Correntes</v>
          </cell>
        </row>
        <row r="132">
          <cell r="A132" t="str">
            <v>04.211.03</v>
          </cell>
          <cell r="B132" t="str">
            <v>BOCA BDCC 2,50X2,50M NORMAL</v>
          </cell>
          <cell r="C132" t="str">
            <v>unid.</v>
          </cell>
          <cell r="D132" t="str">
            <v>DNER-ES-286/97</v>
          </cell>
          <cell r="E132">
            <v>9638.88</v>
          </cell>
          <cell r="F132">
            <v>3149.99</v>
          </cell>
          <cell r="G132">
            <v>12788.869999999999</v>
          </cell>
          <cell r="H132" t="str">
            <v>Arte Correntes</v>
          </cell>
        </row>
        <row r="133">
          <cell r="A133" t="str">
            <v>04.220.05</v>
          </cell>
          <cell r="B133" t="str">
            <v>CORPO BTCC 1,50X1,50M ALT. 1,00A2,50M</v>
          </cell>
          <cell r="C133" t="str">
            <v>m</v>
          </cell>
          <cell r="D133" t="str">
            <v>DNER-ES-286/97</v>
          </cell>
          <cell r="E133">
            <v>1418.54</v>
          </cell>
          <cell r="F133">
            <v>463.58</v>
          </cell>
          <cell r="G133">
            <v>1882.12</v>
          </cell>
          <cell r="H133" t="str">
            <v>Arte Correntes</v>
          </cell>
        </row>
        <row r="134">
          <cell r="A134" t="str">
            <v>04.220.10</v>
          </cell>
          <cell r="B134" t="str">
            <v>CORPO BTCC 2,00X2,00M ALT. 2,50A5,00M</v>
          </cell>
          <cell r="C134" t="str">
            <v>m</v>
          </cell>
          <cell r="D134" t="str">
            <v>DNER-ES-286/97</v>
          </cell>
          <cell r="E134">
            <v>2297.6600000000003</v>
          </cell>
          <cell r="F134">
            <v>750.88</v>
          </cell>
          <cell r="G134">
            <v>3048.5400000000004</v>
          </cell>
          <cell r="H134" t="str">
            <v>Arte Correntes</v>
          </cell>
        </row>
        <row r="135">
          <cell r="A135" t="str">
            <v>04.220.13</v>
          </cell>
          <cell r="B135" t="str">
            <v>CORPO BTCC 1,50X1,50M ALT. 5,00A7,50M</v>
          </cell>
          <cell r="C135" t="str">
            <v>m</v>
          </cell>
          <cell r="D135" t="str">
            <v>DNER-ES-286/97</v>
          </cell>
          <cell r="E135">
            <v>1632.17</v>
          </cell>
          <cell r="F135">
            <v>533.39</v>
          </cell>
          <cell r="G135">
            <v>2165.56</v>
          </cell>
          <cell r="H135" t="str">
            <v>Arte Correntes</v>
          </cell>
        </row>
        <row r="136">
          <cell r="A136" t="str">
            <v>04.220.18</v>
          </cell>
          <cell r="B136" t="str">
            <v>CORPO BTCC 2,00X2,00M ALT. 7,50A10,00M</v>
          </cell>
          <cell r="C136" t="str">
            <v>m</v>
          </cell>
          <cell r="D136" t="str">
            <v>DNER-ES-286/97</v>
          </cell>
          <cell r="E136">
            <v>2926.1600000000003</v>
          </cell>
          <cell r="F136">
            <v>956.27</v>
          </cell>
          <cell r="G136">
            <v>3882.4300000000003</v>
          </cell>
          <cell r="H136" t="str">
            <v>Arte Correntes</v>
          </cell>
        </row>
        <row r="137">
          <cell r="A137" t="str">
            <v>04.220.19</v>
          </cell>
          <cell r="B137" t="str">
            <v>CORPO BTCC 2,50X2,50M ALT. 7,50A10,00M</v>
          </cell>
          <cell r="C137" t="str">
            <v>m</v>
          </cell>
          <cell r="D137" t="str">
            <v>DNER-ES-286/97</v>
          </cell>
          <cell r="E137">
            <v>4074.2900000000004</v>
          </cell>
          <cell r="F137">
            <v>1331.48</v>
          </cell>
          <cell r="G137">
            <v>5405.77</v>
          </cell>
          <cell r="H137" t="str">
            <v>Arte Correntes</v>
          </cell>
        </row>
        <row r="138">
          <cell r="A138" t="str">
            <v>04.220.26</v>
          </cell>
          <cell r="B138" t="str">
            <v>CORPO BTCC 2,00X2,00M ALT. 12,50A15,00M</v>
          </cell>
          <cell r="C138" t="str">
            <v>m</v>
          </cell>
          <cell r="D138" t="str">
            <v>DNER-ES-286/97</v>
          </cell>
          <cell r="E138">
            <v>3421.99</v>
          </cell>
          <cell r="F138">
            <v>1118.31</v>
          </cell>
          <cell r="G138">
            <v>4540.299999999999</v>
          </cell>
          <cell r="H138" t="str">
            <v>Arte Correntes</v>
          </cell>
        </row>
        <row r="139">
          <cell r="A139" t="str">
            <v>04.221.01</v>
          </cell>
          <cell r="B139" t="str">
            <v>BOCA BTCC 1,50X1,50M NORMAL</v>
          </cell>
          <cell r="C139" t="str">
            <v>unid.</v>
          </cell>
          <cell r="D139" t="str">
            <v>DNER-ES-286/97</v>
          </cell>
          <cell r="E139">
            <v>5448.53</v>
          </cell>
          <cell r="F139">
            <v>1780.58</v>
          </cell>
          <cell r="G139">
            <v>7229.11</v>
          </cell>
          <cell r="H139" t="str">
            <v>Arte Correntes</v>
          </cell>
        </row>
        <row r="140">
          <cell r="A140" t="str">
            <v>04.221.02</v>
          </cell>
          <cell r="B140" t="str">
            <v>BOCA BTCC 2,00X2,00M NORMAL</v>
          </cell>
          <cell r="C140" t="str">
            <v>unid.</v>
          </cell>
          <cell r="D140" t="str">
            <v>DNER-ES-286/97</v>
          </cell>
          <cell r="E140">
            <v>8341.69</v>
          </cell>
          <cell r="F140">
            <v>2726.06</v>
          </cell>
          <cell r="G140">
            <v>11067.75</v>
          </cell>
          <cell r="H140" t="str">
            <v>Arte Correntes</v>
          </cell>
        </row>
        <row r="141">
          <cell r="A141" t="str">
            <v>04.221.03</v>
          </cell>
          <cell r="B141" t="str">
            <v>BOCA BTCC 2,50X2,50M NORMAL</v>
          </cell>
          <cell r="C141" t="str">
            <v>unid.</v>
          </cell>
          <cell r="D141" t="str">
            <v>DNER-ES-286/97</v>
          </cell>
          <cell r="E141">
            <v>11777.64</v>
          </cell>
          <cell r="F141">
            <v>3848.93</v>
          </cell>
          <cell r="G141">
            <v>15626.57</v>
          </cell>
          <cell r="H141" t="str">
            <v>Arte Correntes</v>
          </cell>
        </row>
        <row r="142">
          <cell r="A142" t="str">
            <v>04.999.01</v>
          </cell>
          <cell r="B142" t="str">
            <v>REMOÇÃO DE BUEIROS EXISTENTES</v>
          </cell>
          <cell r="C142" t="str">
            <v>m</v>
          </cell>
          <cell r="D142" t="str">
            <v>DNER-ES-296/97</v>
          </cell>
          <cell r="E142">
            <v>23.01</v>
          </cell>
          <cell r="F142">
            <v>7.52</v>
          </cell>
          <cell r="G142">
            <v>30.53</v>
          </cell>
          <cell r="H142" t="str">
            <v>Arte Correntes</v>
          </cell>
        </row>
        <row r="143">
          <cell r="A143" t="str">
            <v>PAVIMENTAÇÃO</v>
          </cell>
        </row>
        <row r="144">
          <cell r="A144" t="str">
            <v>02.110.00</v>
          </cell>
          <cell r="B144" t="str">
            <v>REGULARIZAÇÃO DO SUB-LEITO</v>
          </cell>
          <cell r="C144" t="str">
            <v>m²</v>
          </cell>
          <cell r="D144" t="str">
            <v>DNER-ES-299/97</v>
          </cell>
          <cell r="E144">
            <v>0.25</v>
          </cell>
          <cell r="F144">
            <v>0.08</v>
          </cell>
          <cell r="G144">
            <v>0.33</v>
          </cell>
          <cell r="H144" t="str">
            <v>Pavimentação</v>
          </cell>
        </row>
        <row r="145">
          <cell r="A145" t="str">
            <v>02.241.01</v>
          </cell>
          <cell r="B145" t="str">
            <v>BASE DE SOLO CIMENTO C/MISTURA EM USINA OU NA PISTA C/RECICLADORA</v>
          </cell>
          <cell r="C145" t="str">
            <v>m³</v>
          </cell>
          <cell r="D145" t="str">
            <v>DNER-ES-305/97</v>
          </cell>
          <cell r="E145">
            <v>82.10000000000001</v>
          </cell>
          <cell r="F145">
            <v>26.83</v>
          </cell>
          <cell r="G145">
            <v>108.93</v>
          </cell>
          <cell r="H145" t="str">
            <v>Pavimentação</v>
          </cell>
        </row>
        <row r="146">
          <cell r="A146" t="str">
            <v>02.243.01</v>
          </cell>
          <cell r="B146" t="str">
            <v>SUB-BASE DE SOLO MELHORADO C/CIMENTO MISTURA EM USINA OU NA PISTA C/RECICLADORA</v>
          </cell>
          <cell r="C146" t="str">
            <v>m³</v>
          </cell>
          <cell r="D146" t="str">
            <v>DNER-ES-302/97</v>
          </cell>
          <cell r="E146">
            <v>52.480000000000004</v>
          </cell>
          <cell r="F146">
            <v>17.15</v>
          </cell>
          <cell r="G146">
            <v>69.63</v>
          </cell>
          <cell r="H146" t="str">
            <v>Pavimentação</v>
          </cell>
        </row>
        <row r="147">
          <cell r="A147" t="str">
            <v>02.270.00</v>
          </cell>
          <cell r="B147" t="str">
            <v>RECICLAGEM E ESTABILIZAÇÃO DA BASE C/ADIÇÃO DE CMENTO EXECUTADO C/RECICLADORA</v>
          </cell>
          <cell r="C147" t="str">
            <v>m³</v>
          </cell>
          <cell r="D147" t="str">
            <v>EP-405/2000</v>
          </cell>
          <cell r="E147">
            <v>53.51</v>
          </cell>
          <cell r="F147">
            <v>17.49</v>
          </cell>
          <cell r="G147">
            <v>71</v>
          </cell>
          <cell r="H147" t="str">
            <v>Pavimentação</v>
          </cell>
        </row>
        <row r="148">
          <cell r="A148" t="str">
            <v>02.300.00</v>
          </cell>
          <cell r="B148" t="str">
            <v>IMPRIMAÇÃO</v>
          </cell>
          <cell r="C148" t="str">
            <v>m²</v>
          </cell>
          <cell r="D148" t="str">
            <v>DNER-ES-306/97</v>
          </cell>
          <cell r="E148">
            <v>0.07</v>
          </cell>
          <cell r="F148">
            <v>0.02</v>
          </cell>
          <cell r="G148">
            <v>0.09000000000000001</v>
          </cell>
          <cell r="H148" t="str">
            <v>Pavimentação</v>
          </cell>
        </row>
        <row r="149">
          <cell r="A149" t="str">
            <v>02.400.00</v>
          </cell>
          <cell r="B149" t="str">
            <v>PINTURA DE LIGAÇÃO</v>
          </cell>
          <cell r="C149" t="str">
            <v>m²</v>
          </cell>
          <cell r="D149" t="str">
            <v>DNER-ES-307/97</v>
          </cell>
          <cell r="E149">
            <v>0.05</v>
          </cell>
          <cell r="F149">
            <v>0.02</v>
          </cell>
          <cell r="G149">
            <v>0.07</v>
          </cell>
          <cell r="H149" t="str">
            <v>Pavimentação</v>
          </cell>
        </row>
        <row r="150">
          <cell r="A150" t="str">
            <v>02.501.01</v>
          </cell>
          <cell r="B150" t="str">
            <v>TRATAMENTO SUPERFICIAL DUPLO COM EMULSÃO</v>
          </cell>
          <cell r="C150" t="str">
            <v>m²</v>
          </cell>
          <cell r="D150" t="str">
            <v>DNER-ES-308/97</v>
          </cell>
          <cell r="E150">
            <v>1.9500000000000002</v>
          </cell>
          <cell r="F150">
            <v>0.64</v>
          </cell>
          <cell r="G150">
            <v>2.5900000000000003</v>
          </cell>
          <cell r="H150" t="str">
            <v>Pavimentação</v>
          </cell>
        </row>
        <row r="151">
          <cell r="A151" t="str">
            <v>02.540.01</v>
          </cell>
          <cell r="B151" t="str">
            <v>CONCRETO BETUMINOSO USINADO A QUENTE - CAPA ROLAMENTO (FAIXA C)</v>
          </cell>
          <cell r="C151" t="str">
            <v>t</v>
          </cell>
          <cell r="D151" t="str">
            <v>DNER-ES-313/97</v>
          </cell>
          <cell r="E151">
            <v>57.38</v>
          </cell>
          <cell r="F151">
            <v>18.75</v>
          </cell>
          <cell r="G151">
            <v>76.13</v>
          </cell>
          <cell r="H151" t="str">
            <v>Pavimentação</v>
          </cell>
        </row>
        <row r="152">
          <cell r="A152" t="str">
            <v>02.540.02</v>
          </cell>
          <cell r="B152" t="str">
            <v>CONCRETO BETUMINOSO USINADO A QUENTE - BINDER (FAIXA B)</v>
          </cell>
          <cell r="C152" t="str">
            <v>t</v>
          </cell>
          <cell r="D152" t="str">
            <v>DNER-ES-313/97</v>
          </cell>
          <cell r="E152">
            <v>45.78</v>
          </cell>
          <cell r="F152">
            <v>14.96</v>
          </cell>
          <cell r="G152">
            <v>60.74</v>
          </cell>
          <cell r="H152" t="str">
            <v>Pavimentação</v>
          </cell>
        </row>
        <row r="153">
          <cell r="A153" t="str">
            <v>02.902.00</v>
          </cell>
          <cell r="B153" t="str">
            <v>REMOÇÃO MECANIZADA DA CAMADA GRANULAR DO PAVIMENTO</v>
          </cell>
          <cell r="C153" t="str">
            <v>m³</v>
          </cell>
          <cell r="D153" t="str">
            <v>DNER-ES-281/97</v>
          </cell>
          <cell r="E153">
            <v>4.03</v>
          </cell>
          <cell r="F153">
            <v>1.32</v>
          </cell>
          <cell r="G153">
            <v>5.3500000000000005</v>
          </cell>
          <cell r="H153" t="str">
            <v>Pavimentação</v>
          </cell>
        </row>
        <row r="154">
          <cell r="A154" t="str">
            <v>AQUISIÇÃO DE MATERIAL BETUMINOSO</v>
          </cell>
        </row>
        <row r="155">
          <cell r="A155" t="str">
            <v>09.600.01</v>
          </cell>
          <cell r="B155" t="str">
            <v>FORNECIMENTO DE RR-2C</v>
          </cell>
          <cell r="C155" t="str">
            <v>t</v>
          </cell>
          <cell r="E155">
            <v>592.9</v>
          </cell>
          <cell r="F155">
            <v>193.76</v>
          </cell>
          <cell r="G155">
            <v>786.66</v>
          </cell>
          <cell r="H155" t="str">
            <v>Betuminoso</v>
          </cell>
        </row>
        <row r="156">
          <cell r="A156" t="str">
            <v>09.600.02</v>
          </cell>
          <cell r="B156" t="str">
            <v>FORNECIMENTO DE CM-30</v>
          </cell>
          <cell r="C156" t="str">
            <v>t</v>
          </cell>
          <cell r="E156">
            <v>949.7</v>
          </cell>
          <cell r="F156">
            <v>310.36</v>
          </cell>
          <cell r="G156">
            <v>1260.06</v>
          </cell>
          <cell r="H156" t="str">
            <v>Betuminoso</v>
          </cell>
        </row>
        <row r="157">
          <cell r="A157" t="str">
            <v>09.600.03</v>
          </cell>
          <cell r="B157" t="str">
            <v>FORNECIMENTO DE CAP-20</v>
          </cell>
          <cell r="C157" t="str">
            <v>t</v>
          </cell>
          <cell r="E157">
            <v>688.1</v>
          </cell>
          <cell r="F157">
            <v>224.87</v>
          </cell>
          <cell r="G157">
            <v>912.97</v>
          </cell>
          <cell r="H157" t="str">
            <v>Betuminoso</v>
          </cell>
        </row>
        <row r="158">
          <cell r="A158" t="str">
            <v>09.600.07</v>
          </cell>
          <cell r="B158" t="str">
            <v>FORNECIMENTO DE RR-1C</v>
          </cell>
          <cell r="C158" t="str">
            <v>t</v>
          </cell>
          <cell r="E158">
            <v>527.4</v>
          </cell>
          <cell r="F158">
            <v>172.35</v>
          </cell>
          <cell r="G158">
            <v>699.75</v>
          </cell>
          <cell r="H158" t="str">
            <v>Betuminoso</v>
          </cell>
        </row>
        <row r="159">
          <cell r="A159" t="str">
            <v>TRANSPORTE DE MATERIAL BETUMINOSO</v>
          </cell>
        </row>
        <row r="160">
          <cell r="A160" t="str">
            <v>00.112.90</v>
          </cell>
          <cell r="B160" t="str">
            <v>TRANSPORTE COMERCIAL MATERIAL BETUMINOSO A QUENTE</v>
          </cell>
          <cell r="C160" t="str">
            <v>t</v>
          </cell>
          <cell r="E160">
            <v>123.23</v>
          </cell>
          <cell r="F160">
            <v>40.27</v>
          </cell>
          <cell r="G160">
            <v>163.5</v>
          </cell>
          <cell r="H160" t="str">
            <v>Betuminoso</v>
          </cell>
        </row>
        <row r="161">
          <cell r="A161" t="str">
            <v>00.112.91</v>
          </cell>
          <cell r="B161" t="str">
            <v>TRANSPORTE COMERCIAL MATERIAL BETUMINOSO A FRIO</v>
          </cell>
          <cell r="C161" t="str">
            <v>t</v>
          </cell>
          <cell r="E161">
            <v>111.07</v>
          </cell>
          <cell r="F161">
            <v>36.3</v>
          </cell>
          <cell r="G161">
            <v>147.37</v>
          </cell>
          <cell r="H161" t="str">
            <v>Betuminoso</v>
          </cell>
        </row>
        <row r="162">
          <cell r="A162" t="str">
            <v>OBRAS COMPLEMENTARES</v>
          </cell>
        </row>
        <row r="163">
          <cell r="A163" t="str">
            <v>01.513.01</v>
          </cell>
          <cell r="B163" t="str">
            <v>COMPACTAÇÃO DE MATERIAL EM BOTA-FORA</v>
          </cell>
          <cell r="C163" t="str">
            <v>m³</v>
          </cell>
          <cell r="D163" t="str">
            <v>DNER-ES-282/97</v>
          </cell>
          <cell r="E163">
            <v>0.63</v>
          </cell>
          <cell r="F163">
            <v>0.21</v>
          </cell>
          <cell r="G163">
            <v>0.84</v>
          </cell>
          <cell r="H163" t="str">
            <v>Obras Comp.</v>
          </cell>
        </row>
        <row r="164">
          <cell r="A164" t="str">
            <v>04.999.07</v>
          </cell>
          <cell r="B164" t="str">
            <v>DEMOLIÇÃO DE DISPOSITIVOS DE CONCRETO</v>
          </cell>
          <cell r="C164" t="str">
            <v>m³</v>
          </cell>
          <cell r="D164" t="str">
            <v>DNER-ES-296/97</v>
          </cell>
          <cell r="E164">
            <v>46.36</v>
          </cell>
          <cell r="F164">
            <v>15.15</v>
          </cell>
          <cell r="G164">
            <v>61.51</v>
          </cell>
          <cell r="H164" t="str">
            <v>Obras Comp.</v>
          </cell>
        </row>
        <row r="165">
          <cell r="A165" t="str">
            <v>06.010.01</v>
          </cell>
          <cell r="B165" t="str">
            <v>DEFENSA SEMI-MALEÁVEL SIMPLES</v>
          </cell>
          <cell r="C165" t="str">
            <v>m</v>
          </cell>
          <cell r="D165" t="str">
            <v>DNER-ES-144/85</v>
          </cell>
          <cell r="E165">
            <v>62.06</v>
          </cell>
          <cell r="F165">
            <v>20.28</v>
          </cell>
          <cell r="G165">
            <v>82.34</v>
          </cell>
          <cell r="H165" t="str">
            <v>Obras Comp.</v>
          </cell>
        </row>
        <row r="166">
          <cell r="A166" t="str">
            <v>06.400.01</v>
          </cell>
          <cell r="B166" t="str">
            <v>CERCAS DE ARAME FARPADO COM MOURÃO DE CONCRETO SEÇÃO QUADRADA</v>
          </cell>
          <cell r="C166" t="str">
            <v>m</v>
          </cell>
          <cell r="D166" t="str">
            <v>DNER-ES-338/97</v>
          </cell>
          <cell r="E166">
            <v>9.63</v>
          </cell>
          <cell r="F166">
            <v>3.15</v>
          </cell>
          <cell r="G166">
            <v>12.780000000000001</v>
          </cell>
          <cell r="H166" t="str">
            <v>Obras Comp.</v>
          </cell>
        </row>
        <row r="167">
          <cell r="A167" t="str">
            <v>SINALIZAÇÃO</v>
          </cell>
        </row>
        <row r="168">
          <cell r="A168" t="str">
            <v>06.110.01</v>
          </cell>
          <cell r="B168" t="str">
            <v>PINTURA DE FAIXA C/TERMOPLÁSTICO - 3 ANOS (P/ASPERSÃO)</v>
          </cell>
          <cell r="C168" t="str">
            <v>m²</v>
          </cell>
          <cell r="D168" t="str">
            <v>DNER-ES-339/97</v>
          </cell>
          <cell r="E168">
            <v>17.150000000000002</v>
          </cell>
          <cell r="F168">
            <v>5.6</v>
          </cell>
          <cell r="G168">
            <v>22.75</v>
          </cell>
          <cell r="H168" t="str">
            <v>Sinalização</v>
          </cell>
        </row>
        <row r="169">
          <cell r="A169" t="str">
            <v>06.110.02</v>
          </cell>
          <cell r="B169" t="str">
            <v>PINTURA ZETAS E ZEBRADO TERMOPLÁSTICO - 3 ANOS (P/ASPERSÃO)</v>
          </cell>
          <cell r="C169" t="str">
            <v>m²</v>
          </cell>
          <cell r="D169" t="str">
            <v>DNER-ES-339/97</v>
          </cell>
          <cell r="E169">
            <v>20.909999999999997</v>
          </cell>
          <cell r="F169">
            <v>6.83</v>
          </cell>
          <cell r="G169">
            <v>27.739999999999995</v>
          </cell>
          <cell r="H169" t="str">
            <v>Sinalização</v>
          </cell>
        </row>
        <row r="170">
          <cell r="A170" t="str">
            <v>06.120.01</v>
          </cell>
          <cell r="B170" t="str">
            <v>FORNECIMENTO E COLOCAÇÃO DE TACHA REFLETIVA MONODIRECIONAL</v>
          </cell>
          <cell r="C170" t="str">
            <v>unid.</v>
          </cell>
          <cell r="D170" t="str">
            <v>DNER-ES-339/97</v>
          </cell>
          <cell r="E170">
            <v>5.07</v>
          </cell>
          <cell r="F170">
            <v>1.66</v>
          </cell>
          <cell r="G170">
            <v>6.73</v>
          </cell>
          <cell r="H170" t="str">
            <v>Sinalização</v>
          </cell>
        </row>
        <row r="171">
          <cell r="A171" t="str">
            <v>06.120.11</v>
          </cell>
          <cell r="B171" t="str">
            <v>FORNECIMENTO E COLOCAÇÃO DE TACHÃO REFLETIVO MONODIRECIONAL</v>
          </cell>
          <cell r="C171" t="str">
            <v>unid.</v>
          </cell>
          <cell r="D171" t="str">
            <v>DNER-ES-339/97</v>
          </cell>
          <cell r="E171">
            <v>13.870000000000001</v>
          </cell>
          <cell r="F171">
            <v>4.53</v>
          </cell>
          <cell r="G171">
            <v>18.400000000000002</v>
          </cell>
          <cell r="H171" t="str">
            <v>Sinalização</v>
          </cell>
        </row>
        <row r="172">
          <cell r="A172" t="str">
            <v>06.121.01</v>
          </cell>
          <cell r="B172" t="str">
            <v>FORNECIMENTO E COLOCAÇÃO DE TACHA REFLETIVA BIDIRECIONAL</v>
          </cell>
          <cell r="C172" t="str">
            <v>unid.</v>
          </cell>
          <cell r="D172" t="str">
            <v>DNER-ES-339/97</v>
          </cell>
          <cell r="E172">
            <v>6.01</v>
          </cell>
          <cell r="F172">
            <v>1.96</v>
          </cell>
          <cell r="G172">
            <v>7.97</v>
          </cell>
          <cell r="H172" t="str">
            <v>Sinalização</v>
          </cell>
        </row>
        <row r="173">
          <cell r="A173" t="str">
            <v>06.121.11</v>
          </cell>
          <cell r="B173" t="str">
            <v>FORNECIMENTO E COLOCAÇÃO DE TACHÃO REFLETIVO BIDIRECIONAL</v>
          </cell>
          <cell r="C173" t="str">
            <v>unid.</v>
          </cell>
          <cell r="D173" t="str">
            <v>DNER-ES-339/97</v>
          </cell>
          <cell r="E173">
            <v>14.57</v>
          </cell>
          <cell r="F173">
            <v>4.76</v>
          </cell>
          <cell r="G173">
            <v>19.33</v>
          </cell>
          <cell r="H173" t="str">
            <v>Sinalização</v>
          </cell>
        </row>
        <row r="174">
          <cell r="A174" t="str">
            <v>06.200.01</v>
          </cell>
          <cell r="B174" t="str">
            <v>PLACA DE SINALIZACAO SEMI-REFLETIVA</v>
          </cell>
          <cell r="C174" t="str">
            <v>m²</v>
          </cell>
          <cell r="D174" t="str">
            <v>DNER-ES-340/97</v>
          </cell>
          <cell r="E174">
            <v>129.26</v>
          </cell>
          <cell r="F174">
            <v>42.24</v>
          </cell>
          <cell r="G174">
            <v>171.5</v>
          </cell>
          <cell r="H174" t="str">
            <v>Sinalização</v>
          </cell>
        </row>
        <row r="175">
          <cell r="A175" t="str">
            <v>06.210.01</v>
          </cell>
          <cell r="B175" t="str">
            <v>PÓRTICO METÁLICO</v>
          </cell>
          <cell r="C175" t="str">
            <v>unid.</v>
          </cell>
          <cell r="D175" t="str">
            <v>DNER-ES-340/97</v>
          </cell>
          <cell r="E175">
            <v>13915.080000000002</v>
          </cell>
          <cell r="F175">
            <v>4547.45</v>
          </cell>
          <cell r="G175">
            <v>18462.530000000002</v>
          </cell>
          <cell r="H175" t="str">
            <v>Sinalização</v>
          </cell>
        </row>
        <row r="176">
          <cell r="A176" t="str">
            <v>06.230.01</v>
          </cell>
          <cell r="B176" t="str">
            <v>FORNECIMENTO E COLOCAÇÃO DE BALIZADOR DE CONCRETO</v>
          </cell>
          <cell r="C176" t="str">
            <v>unid.</v>
          </cell>
          <cell r="D176" t="str">
            <v>DNER-ES-340/97</v>
          </cell>
          <cell r="E176">
            <v>10.04</v>
          </cell>
          <cell r="F176">
            <v>3.28</v>
          </cell>
          <cell r="G176">
            <v>13.319999999999999</v>
          </cell>
          <cell r="H176" t="str">
            <v>Sinalização</v>
          </cell>
        </row>
        <row r="177">
          <cell r="A177" t="str">
            <v>MEIO AMBIENTE</v>
          </cell>
        </row>
        <row r="178">
          <cell r="A178" t="str">
            <v>05.100.00</v>
          </cell>
          <cell r="B178" t="str">
            <v>ENLEIVAMENTO</v>
          </cell>
          <cell r="C178" t="str">
            <v>m²</v>
          </cell>
          <cell r="D178" t="str">
            <v>DNER-ES-341/97</v>
          </cell>
          <cell r="E178">
            <v>2.57</v>
          </cell>
          <cell r="F178">
            <v>0.84</v>
          </cell>
          <cell r="G178">
            <v>3.4099999999999997</v>
          </cell>
          <cell r="H178" t="str">
            <v>Meio Ambiente</v>
          </cell>
        </row>
        <row r="179">
          <cell r="A179" t="str">
            <v>05.101.01</v>
          </cell>
          <cell r="B179" t="str">
            <v>REVESTIMENTO VEGETAL COM MUDAS</v>
          </cell>
          <cell r="C179" t="str">
            <v>m²</v>
          </cell>
          <cell r="D179" t="str">
            <v>DNER-ES-341/97</v>
          </cell>
          <cell r="E179">
            <v>2.15</v>
          </cell>
          <cell r="F179">
            <v>0.7</v>
          </cell>
          <cell r="G179">
            <v>2.8499999999999996</v>
          </cell>
          <cell r="H179" t="str">
            <v>Meio Ambiente</v>
          </cell>
        </row>
        <row r="180">
          <cell r="A180" t="str">
            <v>05.102.00</v>
          </cell>
          <cell r="B180" t="str">
            <v>HIDROSSEMEADURA</v>
          </cell>
          <cell r="C180" t="str">
            <v>m²</v>
          </cell>
          <cell r="D180" t="str">
            <v>DNER-ES-341/97</v>
          </cell>
          <cell r="E180">
            <v>0.73</v>
          </cell>
          <cell r="F180">
            <v>0.24</v>
          </cell>
          <cell r="G180">
            <v>0.97</v>
          </cell>
          <cell r="H180" t="str">
            <v>Meio Ambiente</v>
          </cell>
        </row>
        <row r="181">
          <cell r="A181" t="str">
            <v>05.999.01</v>
          </cell>
          <cell r="B181" t="str">
            <v>PLANTIO DE ÁRVORES E ARBUSTOS</v>
          </cell>
          <cell r="C181" t="str">
            <v>unid.</v>
          </cell>
          <cell r="D181" t="str">
            <v>EC-MA-01</v>
          </cell>
          <cell r="E181">
            <v>4.48</v>
          </cell>
          <cell r="F181">
            <v>1.46</v>
          </cell>
          <cell r="G181">
            <v>5.94</v>
          </cell>
          <cell r="H181" t="str">
            <v>Meio Ambiente</v>
          </cell>
        </row>
        <row r="182">
          <cell r="A182" t="str">
            <v>OBRAS DE ARTE ESPECIAIS</v>
          </cell>
        </row>
        <row r="183">
          <cell r="A183" t="str">
            <v>01.580.02</v>
          </cell>
          <cell r="B183" t="str">
            <v>FORNECIMENTO, PREPARO E POSICIONAMENTO DE AÇO CA-50</v>
          </cell>
          <cell r="C183" t="str">
            <v>kg</v>
          </cell>
          <cell r="D183" t="str">
            <v>DNER-ES 331/97</v>
          </cell>
          <cell r="E183">
            <v>2.8699999999999997</v>
          </cell>
          <cell r="F183">
            <v>0.94</v>
          </cell>
          <cell r="G183">
            <v>3.8099999999999996</v>
          </cell>
          <cell r="H183" t="str">
            <v>OAE</v>
          </cell>
        </row>
        <row r="184">
          <cell r="A184" t="str">
            <v>01.580.03</v>
          </cell>
          <cell r="B184" t="str">
            <v>FORNECIMENTO, PREPARO E POSICIONAMENTO DE AÇO CA-25</v>
          </cell>
          <cell r="C184" t="str">
            <v>kg</v>
          </cell>
          <cell r="D184" t="str">
            <v>DNER-ES 331/97</v>
          </cell>
          <cell r="E184">
            <v>3.01</v>
          </cell>
          <cell r="F184">
            <v>0.98</v>
          </cell>
          <cell r="G184">
            <v>3.9899999999999998</v>
          </cell>
          <cell r="H184" t="str">
            <v>OAE</v>
          </cell>
        </row>
        <row r="185">
          <cell r="A185" t="str">
            <v>03.010.01</v>
          </cell>
          <cell r="B185" t="str">
            <v>ESCAVAÇÃO EM CAVAS DE FUNDAÇÃO S/ESGOTAMENTO</v>
          </cell>
          <cell r="C185" t="str">
            <v>m³</v>
          </cell>
          <cell r="D185" t="str">
            <v>DNER-ES 334/97</v>
          </cell>
          <cell r="E185">
            <v>19.82</v>
          </cell>
          <cell r="F185">
            <v>6.48</v>
          </cell>
          <cell r="G185">
            <v>26.3</v>
          </cell>
          <cell r="H185" t="str">
            <v>OAE</v>
          </cell>
        </row>
        <row r="186">
          <cell r="A186" t="str">
            <v>03.000.02</v>
          </cell>
          <cell r="B186" t="str">
            <v>ESCAVAÇÃO MANUAL DE CAVAS EM MATERIAL 1ª CATEGORIA</v>
          </cell>
          <cell r="C186" t="str">
            <v>m³</v>
          </cell>
          <cell r="D186" t="str">
            <v>DNER-ES 281/97</v>
          </cell>
          <cell r="E186">
            <v>17.48</v>
          </cell>
          <cell r="F186">
            <v>5.71</v>
          </cell>
          <cell r="G186">
            <v>23.19</v>
          </cell>
          <cell r="H186" t="str">
            <v>OAE</v>
          </cell>
        </row>
        <row r="187">
          <cell r="A187" t="str">
            <v>03.119.01</v>
          </cell>
          <cell r="B187" t="str">
            <v>ESCORAMENTO DE MADEIRA PARA OAE</v>
          </cell>
          <cell r="C187" t="str">
            <v>m³</v>
          </cell>
          <cell r="D187" t="str">
            <v>DNER-ES 286/97</v>
          </cell>
          <cell r="E187">
            <v>16.83</v>
          </cell>
          <cell r="F187">
            <v>5.5</v>
          </cell>
          <cell r="G187">
            <v>22.33</v>
          </cell>
          <cell r="H187" t="str">
            <v>OAE</v>
          </cell>
        </row>
        <row r="188">
          <cell r="A188" t="str">
            <v>03.300.01</v>
          </cell>
          <cell r="B188" t="str">
            <v>CONFECÇÃO E LANÇAMENTO DE CONCRETO MAGRO EM BETONEIRA</v>
          </cell>
          <cell r="C188" t="str">
            <v>m³</v>
          </cell>
          <cell r="D188" t="str">
            <v>DNER-ES 330/97</v>
          </cell>
          <cell r="E188">
            <v>157.06</v>
          </cell>
          <cell r="F188">
            <v>51.33</v>
          </cell>
          <cell r="G188">
            <v>208.39</v>
          </cell>
          <cell r="H188" t="str">
            <v>OAE</v>
          </cell>
        </row>
        <row r="189">
          <cell r="A189" t="str">
            <v>03.323.00</v>
          </cell>
          <cell r="B189" t="str">
            <v>CONCRETO ESTRUTURAL FCK=12MPA</v>
          </cell>
          <cell r="C189" t="str">
            <v>m³</v>
          </cell>
          <cell r="D189" t="str">
            <v>DNER-ES 330/97</v>
          </cell>
          <cell r="E189">
            <v>192.2</v>
          </cell>
          <cell r="F189">
            <v>62.81</v>
          </cell>
          <cell r="G189">
            <v>255.01</v>
          </cell>
          <cell r="H189" t="str">
            <v>OAE</v>
          </cell>
        </row>
        <row r="190">
          <cell r="A190" t="str">
            <v>03.324.00</v>
          </cell>
          <cell r="B190" t="str">
            <v>CONCRETO ESTRUTURAL FCK=15MPA</v>
          </cell>
          <cell r="C190" t="str">
            <v>m³</v>
          </cell>
          <cell r="D190" t="str">
            <v>DNER-ES 330/97</v>
          </cell>
          <cell r="E190">
            <v>200.12</v>
          </cell>
          <cell r="F190">
            <v>65.4</v>
          </cell>
          <cell r="G190">
            <v>265.52</v>
          </cell>
          <cell r="H190" t="str">
            <v>OAE</v>
          </cell>
        </row>
        <row r="191">
          <cell r="A191" t="str">
            <v>03.325.00</v>
          </cell>
          <cell r="B191" t="str">
            <v>CONCRETO ESTRUTURAL FCK=18MPA</v>
          </cell>
          <cell r="C191" t="str">
            <v>m³</v>
          </cell>
          <cell r="D191" t="str">
            <v>DNER-ES 330/97</v>
          </cell>
          <cell r="E191">
            <v>207.88</v>
          </cell>
          <cell r="F191">
            <v>67.94</v>
          </cell>
          <cell r="G191">
            <v>275.82</v>
          </cell>
          <cell r="H191" t="str">
            <v>OAE</v>
          </cell>
        </row>
        <row r="192">
          <cell r="A192" t="str">
            <v>03.326.00</v>
          </cell>
          <cell r="B192" t="str">
            <v>CONCRETO ESTRUTURAL FCK=20MPA</v>
          </cell>
          <cell r="C192" t="str">
            <v>m³</v>
          </cell>
          <cell r="D192" t="str">
            <v>DNER-ES 330/97</v>
          </cell>
          <cell r="E192">
            <v>214.3</v>
          </cell>
          <cell r="F192">
            <v>70.03</v>
          </cell>
          <cell r="G192">
            <v>284.33000000000004</v>
          </cell>
          <cell r="H192" t="str">
            <v>OAE</v>
          </cell>
        </row>
        <row r="193">
          <cell r="A193" t="str">
            <v>03.326.01</v>
          </cell>
          <cell r="B193" t="str">
            <v>CONCRETO ESTRUTURAL FCK=20MPA ADITIVADO, USINADO</v>
          </cell>
          <cell r="C193" t="str">
            <v>m³</v>
          </cell>
          <cell r="D193" t="str">
            <v>DNER-ES 330/97</v>
          </cell>
          <cell r="E193">
            <v>213.94</v>
          </cell>
          <cell r="F193">
            <v>69.92</v>
          </cell>
          <cell r="G193">
            <v>283.86</v>
          </cell>
          <cell r="H193" t="str">
            <v>OAE</v>
          </cell>
        </row>
        <row r="194">
          <cell r="A194" t="str">
            <v>03.329.00</v>
          </cell>
          <cell r="B194" t="str">
            <v>PAVIMENTAÇÃO EM CONCRETO DE CIMENTO (CONFEC. E LANÇAMENTO)</v>
          </cell>
          <cell r="C194" t="str">
            <v>m³</v>
          </cell>
          <cell r="E194">
            <v>188.71999999999997</v>
          </cell>
          <cell r="F194">
            <v>61.67</v>
          </cell>
          <cell r="G194">
            <v>250.39</v>
          </cell>
          <cell r="H194" t="str">
            <v>OAE</v>
          </cell>
        </row>
        <row r="195">
          <cell r="A195" t="str">
            <v>03.329.01</v>
          </cell>
          <cell r="B195" t="str">
            <v>CONCRETO ESTRUTURAL FCK=25MPA</v>
          </cell>
          <cell r="C195" t="str">
            <v>m³</v>
          </cell>
          <cell r="D195" t="str">
            <v>DNER-ES 330/97</v>
          </cell>
          <cell r="E195">
            <v>229.38</v>
          </cell>
          <cell r="F195">
            <v>74.96</v>
          </cell>
          <cell r="G195">
            <v>304.34</v>
          </cell>
          <cell r="H195" t="str">
            <v>OAE</v>
          </cell>
        </row>
        <row r="196">
          <cell r="A196" t="str">
            <v>03.329.04</v>
          </cell>
          <cell r="B196" t="str">
            <v>CONCRETO ESTRUTURAL FCK=35MPA</v>
          </cell>
          <cell r="C196" t="str">
            <v>m³</v>
          </cell>
          <cell r="D196" t="str">
            <v>DNER-ES 330/97</v>
          </cell>
          <cell r="E196">
            <v>244.79999999999998</v>
          </cell>
          <cell r="F196">
            <v>80</v>
          </cell>
          <cell r="G196">
            <v>324.79999999999995</v>
          </cell>
          <cell r="H196" t="str">
            <v>OAE</v>
          </cell>
        </row>
        <row r="197">
          <cell r="A197" t="str">
            <v>03.370.00</v>
          </cell>
          <cell r="B197" t="str">
            <v>FORMAS COMUNS DE MADEIRA</v>
          </cell>
          <cell r="C197" t="str">
            <v>m²</v>
          </cell>
          <cell r="D197" t="str">
            <v>DNER-ES 333/97</v>
          </cell>
          <cell r="E197">
            <v>21.799999999999997</v>
          </cell>
          <cell r="F197">
            <v>7.12</v>
          </cell>
          <cell r="G197">
            <v>28.919999999999998</v>
          </cell>
          <cell r="H197" t="str">
            <v>OAE</v>
          </cell>
        </row>
        <row r="198">
          <cell r="A198" t="str">
            <v>03.371.01</v>
          </cell>
          <cell r="B198" t="str">
            <v>FORMA DE PLACA COMPENSADA RESINADA</v>
          </cell>
          <cell r="C198" t="str">
            <v>m²</v>
          </cell>
          <cell r="D198" t="str">
            <v>DNER-ES 333/97</v>
          </cell>
          <cell r="E198">
            <v>16.11</v>
          </cell>
          <cell r="F198">
            <v>5.26</v>
          </cell>
          <cell r="G198">
            <v>21.369999999999997</v>
          </cell>
          <cell r="H198" t="str">
            <v>OAE</v>
          </cell>
        </row>
        <row r="199">
          <cell r="A199" t="str">
            <v>03.372.01</v>
          </cell>
          <cell r="B199" t="str">
            <v>FORMA P/TUBULÃO</v>
          </cell>
          <cell r="C199" t="str">
            <v>m²</v>
          </cell>
          <cell r="D199" t="str">
            <v>DNER-ES 333/97</v>
          </cell>
          <cell r="E199">
            <v>9.74</v>
          </cell>
          <cell r="F199">
            <v>3.18</v>
          </cell>
          <cell r="G199">
            <v>12.92</v>
          </cell>
          <cell r="H199" t="str">
            <v>OAE</v>
          </cell>
        </row>
        <row r="200">
          <cell r="A200" t="str">
            <v>03.410.21</v>
          </cell>
          <cell r="B200" t="str">
            <v>TUBULÃO A CÉU ABERTO DIAMETRO EXTERNO = 1,40M</v>
          </cell>
          <cell r="C200" t="str">
            <v>m</v>
          </cell>
          <cell r="D200" t="str">
            <v>DNER-ES 334/97</v>
          </cell>
          <cell r="E200">
            <v>859.8</v>
          </cell>
          <cell r="F200">
            <v>280.98</v>
          </cell>
          <cell r="G200">
            <v>1140.78</v>
          </cell>
          <cell r="H200" t="str">
            <v>OAE</v>
          </cell>
        </row>
        <row r="201">
          <cell r="A201" t="str">
            <v>03.411.21</v>
          </cell>
          <cell r="B201" t="str">
            <v>TUBULÃO A.C. Ø=1,40 M PROF.ATÉ 12 M DO LENÇOL FREÁTICO</v>
          </cell>
          <cell r="C201" t="str">
            <v>m</v>
          </cell>
          <cell r="D201" t="str">
            <v>DNER-ES 334/97</v>
          </cell>
          <cell r="E201">
            <v>1696.13</v>
          </cell>
          <cell r="F201">
            <v>554.3</v>
          </cell>
          <cell r="G201">
            <v>2250.4300000000003</v>
          </cell>
          <cell r="H201" t="str">
            <v>OAE</v>
          </cell>
        </row>
        <row r="202">
          <cell r="A202" t="str">
            <v>03.412.01</v>
          </cell>
          <cell r="B202" t="str">
            <v>ESCAVAÇÃO P/ALARGAMENTO DA BASE TUBULÃO AR COMPRIMIDO</v>
          </cell>
          <cell r="C202" t="str">
            <v>m³</v>
          </cell>
          <cell r="D202" t="str">
            <v>DNER-ES 334/97</v>
          </cell>
          <cell r="E202">
            <v>650.18</v>
          </cell>
          <cell r="F202">
            <v>212.48</v>
          </cell>
          <cell r="G202">
            <v>862.66</v>
          </cell>
          <cell r="H202" t="str">
            <v>OAE</v>
          </cell>
        </row>
        <row r="203">
          <cell r="A203" t="str">
            <v>03.412.11</v>
          </cell>
          <cell r="B203" t="str">
            <v>FORNECIMENTO, LANÇAMENTO E CONCRETAGEM BASE TUBULÃO DE AR COMPRIMIDO PROF. ATÉ 12M LENÇOL FREÁTICO</v>
          </cell>
          <cell r="C203" t="str">
            <v>m³</v>
          </cell>
          <cell r="D203" t="str">
            <v>DNER-ES 334/97</v>
          </cell>
          <cell r="E203">
            <v>208.77</v>
          </cell>
          <cell r="F203">
            <v>68.23</v>
          </cell>
          <cell r="G203">
            <v>277</v>
          </cell>
          <cell r="H203" t="str">
            <v>OAE</v>
          </cell>
        </row>
        <row r="204">
          <cell r="A204" t="str">
            <v>03.510.00</v>
          </cell>
          <cell r="B204" t="str">
            <v>APARELHO DE APOIO EM NEOPRENE FRETADO</v>
          </cell>
          <cell r="C204" t="str">
            <v>kg</v>
          </cell>
          <cell r="D204" t="str">
            <v>ES-OA-36/96</v>
          </cell>
          <cell r="E204">
            <v>27.86</v>
          </cell>
          <cell r="F204">
            <v>9.1</v>
          </cell>
          <cell r="G204">
            <v>36.96</v>
          </cell>
          <cell r="H204" t="str">
            <v>OAE</v>
          </cell>
        </row>
        <row r="205">
          <cell r="A205" t="str">
            <v>03.700.01</v>
          </cell>
          <cell r="B205" t="str">
            <v>FABRICAÇÃO DE GUARDA CORPO TIPO GM - MOLDADO IN LOCO</v>
          </cell>
          <cell r="C205" t="str">
            <v>m</v>
          </cell>
          <cell r="E205">
            <v>123.51</v>
          </cell>
          <cell r="F205">
            <v>40.36</v>
          </cell>
          <cell r="G205">
            <v>163.87</v>
          </cell>
          <cell r="H205" t="str">
            <v>OAE</v>
          </cell>
        </row>
        <row r="206">
          <cell r="A206" t="str">
            <v>03.920.01</v>
          </cell>
          <cell r="B206" t="str">
            <v>ABERTURA E CONCRETAGEM BASE TUBULÃO A CÉU ABERTO</v>
          </cell>
          <cell r="C206" t="str">
            <v>m³</v>
          </cell>
          <cell r="E206">
            <v>417.25</v>
          </cell>
          <cell r="F206">
            <v>136.36</v>
          </cell>
          <cell r="G206">
            <v>553.61</v>
          </cell>
          <cell r="H206" t="str">
            <v>OAE</v>
          </cell>
        </row>
        <row r="207">
          <cell r="A207" t="str">
            <v>03.951.01</v>
          </cell>
          <cell r="B207" t="str">
            <v>PINTURA COM NATA DE CIMENTO</v>
          </cell>
          <cell r="C207" t="str">
            <v>m²</v>
          </cell>
          <cell r="E207">
            <v>2.65</v>
          </cell>
          <cell r="F207">
            <v>0.87</v>
          </cell>
          <cell r="G207">
            <v>3.52</v>
          </cell>
          <cell r="H207" t="str">
            <v>OAE</v>
          </cell>
        </row>
        <row r="208">
          <cell r="A208" t="str">
            <v>03.990.02</v>
          </cell>
          <cell r="B208" t="str">
            <v>CONFECÇÃO E COLOCAÇÃO DE CABOS 06 CORDOALHAS D=12,7MM</v>
          </cell>
          <cell r="C208" t="str">
            <v>kg</v>
          </cell>
          <cell r="E208">
            <v>7.05</v>
          </cell>
          <cell r="F208">
            <v>2.3</v>
          </cell>
          <cell r="G208">
            <v>9.35</v>
          </cell>
          <cell r="H208" t="str">
            <v>OAE</v>
          </cell>
        </row>
        <row r="209">
          <cell r="A209" t="str">
            <v>03.990.04</v>
          </cell>
          <cell r="B209" t="str">
            <v>CONFECÇÃO E COLOCAÇÃO DE CABOS 12 CORDOALHAS D=12,7MM</v>
          </cell>
          <cell r="C209" t="str">
            <v>kg</v>
          </cell>
          <cell r="E209">
            <v>5.779999999999999</v>
          </cell>
          <cell r="F209">
            <v>1.89</v>
          </cell>
          <cell r="G209">
            <v>7.669999999999999</v>
          </cell>
          <cell r="H209" t="str">
            <v>OAE</v>
          </cell>
        </row>
        <row r="210">
          <cell r="A210" t="str">
            <v>03.991.02</v>
          </cell>
          <cell r="B210" t="str">
            <v>DRENO DE PVC Ø=100 mm</v>
          </cell>
          <cell r="C210" t="str">
            <v>unid.</v>
          </cell>
          <cell r="D210" t="str">
            <v>ES-OA-36/96</v>
          </cell>
          <cell r="E210">
            <v>5.02</v>
          </cell>
          <cell r="F210">
            <v>1.64</v>
          </cell>
          <cell r="G210">
            <v>6.659999999999999</v>
          </cell>
          <cell r="H210" t="str">
            <v>OAE</v>
          </cell>
        </row>
        <row r="211">
          <cell r="A211" t="str">
            <v>03.999.02</v>
          </cell>
          <cell r="B211" t="str">
            <v>PROTENÇÃO E INJEÇÃO DE CABO 06 CORDOALHAS D=12,7MM</v>
          </cell>
          <cell r="C211" t="str">
            <v>unid.</v>
          </cell>
          <cell r="D211" t="str">
            <v>DNER-ES-332/75/76</v>
          </cell>
          <cell r="E211">
            <v>361.11999999999995</v>
          </cell>
          <cell r="F211">
            <v>118.01</v>
          </cell>
          <cell r="G211">
            <v>479.12999999999994</v>
          </cell>
          <cell r="H211" t="str">
            <v>OAE</v>
          </cell>
        </row>
        <row r="212">
          <cell r="A212" t="str">
            <v>03.999.04</v>
          </cell>
          <cell r="B212" t="str">
            <v>PROTENÇÃO E INJEÇÃO DE CABO 12 CORDOALHAS D=12,7MM</v>
          </cell>
          <cell r="C212" t="str">
            <v>unid.</v>
          </cell>
          <cell r="D212" t="str">
            <v>DNER-ES-332/75/76</v>
          </cell>
          <cell r="E212">
            <v>666.84</v>
          </cell>
          <cell r="F212">
            <v>217.92</v>
          </cell>
          <cell r="G212">
            <v>884.76</v>
          </cell>
          <cell r="H212" t="str">
            <v>OAE</v>
          </cell>
        </row>
        <row r="213">
          <cell r="A213" t="str">
            <v>04.020.00</v>
          </cell>
          <cell r="B213" t="str">
            <v>ESCAVAÇÃO EM VALA MATERIAL DE 3a CATEGORIA</v>
          </cell>
          <cell r="C213" t="str">
            <v>m³</v>
          </cell>
          <cell r="D213" t="str">
            <v>DNER-ES 280/97</v>
          </cell>
          <cell r="E213">
            <v>27.6</v>
          </cell>
          <cell r="F213">
            <v>9.02</v>
          </cell>
          <cell r="G213">
            <v>36.620000000000005</v>
          </cell>
          <cell r="H213" t="str">
            <v>OAE</v>
          </cell>
        </row>
        <row r="214">
          <cell r="A214" t="str">
            <v>05.303.01</v>
          </cell>
          <cell r="B214" t="str">
            <v>TERRA ARMADA - ECE - GREIDE 0,0&lt;H&lt;6,0M TIPO RETA E CURVA ÂNGULO 15°</v>
          </cell>
          <cell r="C214" t="str">
            <v>m²</v>
          </cell>
          <cell r="E214">
            <v>185.45</v>
          </cell>
          <cell r="F214">
            <v>60.61</v>
          </cell>
          <cell r="G214">
            <v>246.06</v>
          </cell>
          <cell r="H214" t="str">
            <v>OAE</v>
          </cell>
        </row>
        <row r="215">
          <cell r="A215" t="str">
            <v>05.303.02</v>
          </cell>
          <cell r="B215" t="str">
            <v>TERRA ARMADA - ECE - GREIDE 6,0&lt;H&lt;9,0M TIPO RETA E CURVA ÂNGULO 15°</v>
          </cell>
          <cell r="C215" t="str">
            <v>m²</v>
          </cell>
          <cell r="E215">
            <v>208.06</v>
          </cell>
          <cell r="F215">
            <v>67.99</v>
          </cell>
          <cell r="G215">
            <v>276.05</v>
          </cell>
          <cell r="H215" t="str">
            <v>OAE</v>
          </cell>
        </row>
        <row r="216">
          <cell r="A216" t="str">
            <v>05.303.07</v>
          </cell>
          <cell r="B216" t="str">
            <v>TERRA ARMADA - ECE - ENC. PORTANTE 0,0&lt;H&lt;6,0M TIPO RETA</v>
          </cell>
          <cell r="C216" t="str">
            <v>m²</v>
          </cell>
          <cell r="E216">
            <v>300</v>
          </cell>
          <cell r="F216">
            <v>98.04</v>
          </cell>
          <cell r="G216">
            <v>398.04</v>
          </cell>
          <cell r="H216" t="str">
            <v>OAE</v>
          </cell>
        </row>
        <row r="217">
          <cell r="A217" t="str">
            <v>05.303.08</v>
          </cell>
          <cell r="B217" t="str">
            <v>TERRA ARMADA - ECE - ENC. PORTANTE 6,0&lt;H&lt;9,0M TIPO RETA</v>
          </cell>
          <cell r="C217" t="str">
            <v>m²</v>
          </cell>
          <cell r="E217">
            <v>339.78</v>
          </cell>
          <cell r="F217">
            <v>111.04</v>
          </cell>
          <cell r="G217">
            <v>450.82</v>
          </cell>
          <cell r="H217" t="str">
            <v>OAE</v>
          </cell>
        </row>
        <row r="218">
          <cell r="A218" t="str">
            <v>05.303.09</v>
          </cell>
          <cell r="B218" t="str">
            <v>ESCAMAS DE CONCRETO ARMADO PARA TERRA ARMADA</v>
          </cell>
          <cell r="C218" t="str">
            <v>m³</v>
          </cell>
          <cell r="D218" t="str">
            <v>DNER-ES 330/97</v>
          </cell>
          <cell r="E218">
            <v>368.33000000000004</v>
          </cell>
          <cell r="F218">
            <v>120.37</v>
          </cell>
          <cell r="G218">
            <v>488.70000000000005</v>
          </cell>
          <cell r="H218" t="str">
            <v>OAE</v>
          </cell>
        </row>
        <row r="219">
          <cell r="A219" t="str">
            <v>05.303.10</v>
          </cell>
          <cell r="B219" t="str">
            <v>CONCRETAGEM DE SOLEIRA E ARREMATES DE MACIÇO TERRA ARMADA</v>
          </cell>
          <cell r="C219" t="str">
            <v>m³</v>
          </cell>
          <cell r="D219" t="str">
            <v>DNER-ES 330/97</v>
          </cell>
          <cell r="E219">
            <v>200.25</v>
          </cell>
          <cell r="F219">
            <v>65.44</v>
          </cell>
          <cell r="G219">
            <v>265.69</v>
          </cell>
          <cell r="H219" t="str">
            <v>OAE</v>
          </cell>
        </row>
        <row r="220">
          <cell r="A220" t="str">
            <v>05.303.11</v>
          </cell>
          <cell r="B220" t="str">
            <v>MONTAGEM DE MACIÇO TERRA ARMADA</v>
          </cell>
          <cell r="C220" t="str">
            <v>m²</v>
          </cell>
          <cell r="D220" t="str">
            <v>DNER-ES 282/97</v>
          </cell>
          <cell r="E220">
            <v>38.22</v>
          </cell>
          <cell r="F220">
            <v>12.49</v>
          </cell>
          <cell r="G220">
            <v>50.71</v>
          </cell>
          <cell r="H220" t="str">
            <v>OAE</v>
          </cell>
        </row>
        <row r="221">
          <cell r="A221" t="str">
            <v>06.030.11</v>
          </cell>
          <cell r="B221" t="str">
            <v>BARREIRA DE SEGURANÇA TIPO NEW JERSEY</v>
          </cell>
          <cell r="C221" t="str">
            <v>m</v>
          </cell>
          <cell r="D221" t="str">
            <v>DNER-ES 340/97</v>
          </cell>
          <cell r="E221">
            <v>149.81</v>
          </cell>
          <cell r="F221">
            <v>48.96</v>
          </cell>
          <cell r="G221">
            <v>198.77</v>
          </cell>
          <cell r="H221" t="str">
            <v>OAE</v>
          </cell>
        </row>
        <row r="222">
          <cell r="A222" t="str">
            <v>OUTROS CÓDIGOS</v>
          </cell>
        </row>
        <row r="223">
          <cell r="A223" t="str">
            <v>10.000.05</v>
          </cell>
          <cell r="B223" t="str">
            <v>PAVIMENTAÇÃO EM CBUQ</v>
          </cell>
          <cell r="C223" t="str">
            <v>m³</v>
          </cell>
          <cell r="D223" t="str">
            <v>EC-02</v>
          </cell>
          <cell r="E223">
            <v>57.38</v>
          </cell>
          <cell r="F223">
            <v>18.75</v>
          </cell>
          <cell r="G223">
            <v>76.13</v>
          </cell>
          <cell r="H223" t="str">
            <v>OAE</v>
          </cell>
        </row>
        <row r="224">
          <cell r="A224" t="str">
            <v>10.000.03</v>
          </cell>
          <cell r="B224" t="str">
            <v>CIMBRAMENTO</v>
          </cell>
          <cell r="C224" t="str">
            <v>m³</v>
          </cell>
          <cell r="D224" t="str">
            <v>DNER-ES 286/97</v>
          </cell>
          <cell r="E224">
            <v>41.14999999999999</v>
          </cell>
          <cell r="F224">
            <v>13.45</v>
          </cell>
          <cell r="G224">
            <v>54.599999999999994</v>
          </cell>
          <cell r="H224" t="str">
            <v>OAE</v>
          </cell>
        </row>
        <row r="225">
          <cell r="A225" t="str">
            <v>10.000.46</v>
          </cell>
          <cell r="B225" t="str">
            <v>CARGA, TRANSPORTE, IÇAMENTO E LANÇAMENTO DE LAJE PRÉ-MOLDADA ATÉ 3,0T</v>
          </cell>
          <cell r="C225" t="str">
            <v>unid.</v>
          </cell>
          <cell r="E225">
            <v>21.16</v>
          </cell>
          <cell r="F225">
            <v>6.92</v>
          </cell>
          <cell r="G225">
            <v>28.08</v>
          </cell>
          <cell r="H225" t="str">
            <v>OAE</v>
          </cell>
        </row>
        <row r="226">
          <cell r="A226" t="str">
            <v>10.000.47</v>
          </cell>
          <cell r="B226" t="str">
            <v>CARGA, TRANSPORTE, IÇAMENTO E LANÇAMENTO DE LAJE PRÉ-MOLDADA ATÉ 55,0T</v>
          </cell>
          <cell r="C226" t="str">
            <v>unid.</v>
          </cell>
          <cell r="E226">
            <v>407.22</v>
          </cell>
          <cell r="F226">
            <v>133.08</v>
          </cell>
          <cell r="G226">
            <v>540.3000000000001</v>
          </cell>
          <cell r="H226" t="str">
            <v>OAE</v>
          </cell>
        </row>
        <row r="227">
          <cell r="A227" t="str">
            <v>10.400.11</v>
          </cell>
          <cell r="B227" t="str">
            <v>COLCHÃO DRENANTE C/PEDRA-DE-MÃO P/CORTE EM ROCHA</v>
          </cell>
          <cell r="C227" t="str">
            <v>m³</v>
          </cell>
          <cell r="D227" t="str">
            <v>EC-03</v>
          </cell>
          <cell r="E227">
            <v>68.55000000000001</v>
          </cell>
          <cell r="F227">
            <v>22.4</v>
          </cell>
          <cell r="G227">
            <v>90.95000000000002</v>
          </cell>
          <cell r="H227" t="str">
            <v>Drenagem</v>
          </cell>
        </row>
        <row r="228">
          <cell r="A228" t="str">
            <v>10.200.02</v>
          </cell>
          <cell r="B228" t="str">
            <v>BASE DE SOLO CIMENTO C/MISTURA NA PISTA C/RECICLADORA</v>
          </cell>
          <cell r="C228" t="str">
            <v>m³</v>
          </cell>
          <cell r="D228" t="str">
            <v>DNER-ES-305/97</v>
          </cell>
          <cell r="E228">
            <v>74.24</v>
          </cell>
          <cell r="F228">
            <v>24.26</v>
          </cell>
          <cell r="G228">
            <v>98.5</v>
          </cell>
          <cell r="H228" t="str">
            <v>Pavimentação</v>
          </cell>
        </row>
        <row r="229">
          <cell r="A229" t="str">
            <v>10.200.03</v>
          </cell>
          <cell r="B229" t="str">
            <v>SUB-BASE DE SOLO MELHORADO C/CIMENTO MISTURA NA PISTA C/RECICLADORA</v>
          </cell>
          <cell r="C229" t="str">
            <v>m³</v>
          </cell>
          <cell r="D229" t="str">
            <v>DNER-ES-302/97</v>
          </cell>
          <cell r="E229">
            <v>51.94</v>
          </cell>
          <cell r="F229">
            <v>16.97</v>
          </cell>
          <cell r="G229">
            <v>68.91</v>
          </cell>
          <cell r="H229" t="str">
            <v>Pavimentação</v>
          </cell>
        </row>
        <row r="230">
          <cell r="A230" t="str">
            <v>10.300.15</v>
          </cell>
          <cell r="B230" t="str">
            <v>PINTURA EM SUPER CONSERVADO P</v>
          </cell>
          <cell r="C230" t="str">
            <v>m²</v>
          </cell>
          <cell r="E230">
            <v>12.61</v>
          </cell>
          <cell r="F230">
            <v>4.12</v>
          </cell>
          <cell r="G230">
            <v>16.73</v>
          </cell>
          <cell r="H230" t="str">
            <v>OAE</v>
          </cell>
        </row>
        <row r="231">
          <cell r="A231" t="str">
            <v>10.300.25</v>
          </cell>
          <cell r="B231" t="str">
            <v>FORNECIMENTO CORTE E COLOCAÇÃO DE 12Ø12,7 - AÇO CP-190 RB</v>
          </cell>
          <cell r="C231" t="str">
            <v>kg</v>
          </cell>
          <cell r="D231" t="str">
            <v>DNER-ES-332/75/76</v>
          </cell>
          <cell r="E231">
            <v>5.06</v>
          </cell>
          <cell r="F231">
            <v>1.65</v>
          </cell>
          <cell r="G231">
            <v>6.709999999999999</v>
          </cell>
          <cell r="H231" t="str">
            <v>OAE</v>
          </cell>
        </row>
        <row r="232">
          <cell r="A232" t="str">
            <v>10.300.26</v>
          </cell>
          <cell r="B232" t="str">
            <v>PROTENSÃO E ANCORAGEM ATIVA PARA 120Ø12,7MM</v>
          </cell>
          <cell r="C232" t="str">
            <v>unid.</v>
          </cell>
          <cell r="D232" t="str">
            <v>DNER-ES-332/75/76</v>
          </cell>
          <cell r="E232">
            <v>548.68</v>
          </cell>
          <cell r="F232">
            <v>179.31</v>
          </cell>
          <cell r="G232">
            <v>727.99</v>
          </cell>
          <cell r="H232" t="str">
            <v>OAE</v>
          </cell>
        </row>
        <row r="233">
          <cell r="A233" t="str">
            <v>10.300.27</v>
          </cell>
          <cell r="B233" t="str">
            <v>FORNECIMENTO E COLOCAÇÃO DE BAINHAS CORRUGADAS Ø 70MM E INJEÇÃO DE NATA DE CIMENTO</v>
          </cell>
          <cell r="C233" t="str">
            <v>m</v>
          </cell>
          <cell r="D233" t="str">
            <v>DNER-ES-332/75/76</v>
          </cell>
          <cell r="E233">
            <v>87.10000000000001</v>
          </cell>
          <cell r="F233">
            <v>28.46</v>
          </cell>
          <cell r="G233">
            <v>115.56</v>
          </cell>
          <cell r="H233" t="str">
            <v>OAE</v>
          </cell>
        </row>
        <row r="234">
          <cell r="A234" t="str">
            <v>10.300.30</v>
          </cell>
          <cell r="B234" t="str">
            <v>EXECUÇÃO DE SONDAGEM A PERCUSSÃO</v>
          </cell>
          <cell r="C234" t="str">
            <v>m</v>
          </cell>
          <cell r="D234" t="str">
            <v>DNER-ES-334/97</v>
          </cell>
          <cell r="E234">
            <v>52</v>
          </cell>
          <cell r="F234">
            <v>16.99</v>
          </cell>
          <cell r="G234">
            <v>68.99</v>
          </cell>
          <cell r="H234" t="str">
            <v>OAE</v>
          </cell>
        </row>
        <row r="235">
          <cell r="A235" t="str">
            <v>10.300.31</v>
          </cell>
          <cell r="B235" t="str">
            <v>MOBILIZAÇÃO, INSTALAÇÃO E DESMOBILIZAÇÃO DE EQUIPAMENTO P/EXECUÇÃO DE SONDAGENS</v>
          </cell>
          <cell r="C235" t="str">
            <v>unid.</v>
          </cell>
          <cell r="D235" t="str">
            <v>DNER-ES-334/97</v>
          </cell>
          <cell r="E235">
            <v>1300</v>
          </cell>
          <cell r="F235">
            <v>424.84</v>
          </cell>
          <cell r="G235">
            <v>1724.84</v>
          </cell>
          <cell r="H235" t="str">
            <v>OAE</v>
          </cell>
        </row>
        <row r="236">
          <cell r="A236" t="str">
            <v>10.300.32</v>
          </cell>
          <cell r="B236" t="str">
            <v>DETALHAMENTO DO PROJETO</v>
          </cell>
          <cell r="C236" t="str">
            <v>m²</v>
          </cell>
          <cell r="D236" t="str">
            <v>EP-OAE 01</v>
          </cell>
          <cell r="E236">
            <v>20</v>
          </cell>
          <cell r="F236">
            <v>6.54</v>
          </cell>
          <cell r="G236">
            <v>26.54</v>
          </cell>
          <cell r="H236" t="str">
            <v>OAE</v>
          </cell>
        </row>
        <row r="237">
          <cell r="A237" t="str">
            <v>10.300.33</v>
          </cell>
          <cell r="B237" t="str">
            <v>GROUT</v>
          </cell>
          <cell r="C237" t="str">
            <v>kg</v>
          </cell>
          <cell r="E237">
            <v>7.81</v>
          </cell>
          <cell r="F237">
            <v>2.55</v>
          </cell>
          <cell r="G237">
            <v>10.36</v>
          </cell>
          <cell r="H237" t="str">
            <v>OAE</v>
          </cell>
        </row>
        <row r="238">
          <cell r="A238" t="str">
            <v>10.300.34</v>
          </cell>
          <cell r="B238" t="str">
            <v>BARREIRA DE CONCRETO, INCL. MÃO DE OBRA E MATERIAL</v>
          </cell>
          <cell r="C238" t="str">
            <v>m</v>
          </cell>
          <cell r="D238" t="str">
            <v>DNER-ES-335/97</v>
          </cell>
          <cell r="E238">
            <v>70.09</v>
          </cell>
          <cell r="F238">
            <v>22.91</v>
          </cell>
          <cell r="G238">
            <v>93</v>
          </cell>
          <cell r="H238" t="str">
            <v>OAE</v>
          </cell>
        </row>
        <row r="239">
          <cell r="A239" t="str">
            <v>10.300.47</v>
          </cell>
          <cell r="B239" t="str">
            <v>DRENO DE FERRO GALVANIZADO 2"</v>
          </cell>
          <cell r="C239" t="str">
            <v>unid.</v>
          </cell>
          <cell r="D239" t="str">
            <v>ES-OA-36/96</v>
          </cell>
          <cell r="E239">
            <v>8.48</v>
          </cell>
          <cell r="F239">
            <v>2.77</v>
          </cell>
          <cell r="G239">
            <v>11.25</v>
          </cell>
          <cell r="H239" t="str">
            <v>OAE</v>
          </cell>
        </row>
        <row r="240">
          <cell r="A240" t="str">
            <v>10.500.38</v>
          </cell>
          <cell r="B240" t="str">
            <v>REMOÇÃO DE CERCAS DE ARAME FARPADO</v>
          </cell>
          <cell r="C240" t="str">
            <v>m</v>
          </cell>
          <cell r="D240" t="str">
            <v>DNER-ES 338/97</v>
          </cell>
          <cell r="E240">
            <v>2.54</v>
          </cell>
          <cell r="F240">
            <v>0.83</v>
          </cell>
          <cell r="G240">
            <v>3.37</v>
          </cell>
          <cell r="H240" t="str">
            <v>Obras Comp.</v>
          </cell>
        </row>
        <row r="241">
          <cell r="A241" t="str">
            <v>10.500.39</v>
          </cell>
          <cell r="B241" t="str">
            <v>MANTA GEOTEXTIL P/REFORÇO DE FUNDAÃO DE ATERRO</v>
          </cell>
          <cell r="C241" t="str">
            <v>m²</v>
          </cell>
          <cell r="E241">
            <v>3.5100000000000002</v>
          </cell>
          <cell r="F241">
            <v>1.15</v>
          </cell>
          <cell r="G241">
            <v>4.66</v>
          </cell>
          <cell r="H241" t="str">
            <v>Obras Comp.</v>
          </cell>
        </row>
        <row r="242">
          <cell r="A242" t="str">
            <v>10.500.40</v>
          </cell>
          <cell r="B242" t="str">
            <v>GEOFORMA TÊXTIL TIPO BOLSACRETO BC - 200 kg DE CIMENTO/m3</v>
          </cell>
          <cell r="C242" t="str">
            <v>m³</v>
          </cell>
          <cell r="D242" t="str">
            <v>EC-01</v>
          </cell>
          <cell r="E242">
            <v>51.69</v>
          </cell>
          <cell r="F242">
            <v>16.89</v>
          </cell>
          <cell r="G242">
            <v>68.58</v>
          </cell>
          <cell r="H242" t="str">
            <v>OAE</v>
          </cell>
        </row>
        <row r="243">
          <cell r="A243" t="str">
            <v>10.500.41</v>
          </cell>
          <cell r="B243" t="str">
            <v>GEOFORMA TÊXTIL TIPO COLCHACRETO A-15 - 200 kg DE CIMENTO/m3</v>
          </cell>
          <cell r="C243" t="str">
            <v>m²</v>
          </cell>
          <cell r="D243" t="str">
            <v>EC-01</v>
          </cell>
          <cell r="E243">
            <v>28.94</v>
          </cell>
          <cell r="F243">
            <v>9.46</v>
          </cell>
          <cell r="G243">
            <v>38.400000000000006</v>
          </cell>
          <cell r="H243" t="str">
            <v>OAE</v>
          </cell>
        </row>
        <row r="244">
          <cell r="A244" t="str">
            <v>10.550.19</v>
          </cell>
          <cell r="B244" t="str">
            <v>MANTA VEGETAL</v>
          </cell>
          <cell r="C244" t="str">
            <v>m²</v>
          </cell>
          <cell r="D244" t="str">
            <v>EC-PCE-03</v>
          </cell>
          <cell r="E244">
            <v>2.62</v>
          </cell>
          <cell r="F244">
            <v>0.86</v>
          </cell>
          <cell r="G244">
            <v>3.48</v>
          </cell>
          <cell r="H244" t="str">
            <v>OAE</v>
          </cell>
        </row>
        <row r="245">
          <cell r="A245" t="str">
            <v>10.550.20</v>
          </cell>
          <cell r="B245" t="str">
            <v>SEMEADURA MANUAL</v>
          </cell>
          <cell r="C245" t="str">
            <v>m²</v>
          </cell>
          <cell r="D245" t="str">
            <v>DNER-ES-341/97</v>
          </cell>
          <cell r="E245">
            <v>1.04</v>
          </cell>
          <cell r="F245">
            <v>0.34</v>
          </cell>
          <cell r="G245">
            <v>1.3800000000000001</v>
          </cell>
          <cell r="H245" t="str">
            <v>Meio Ambiente</v>
          </cell>
        </row>
        <row r="246">
          <cell r="A246" t="str">
            <v>10.600.10</v>
          </cell>
          <cell r="B246" t="str">
            <v>FORNECIMENTO E LANÇAMENTO DE ARGAMASSA ESTRUT. SIKAGROUT TIX C/ADIÇÃO DE 30% DE PEDRISCO P/EXEC. DE CALÇOS E BERÇOS DE APOIOS</v>
          </cell>
          <cell r="C246" t="str">
            <v>m³</v>
          </cell>
          <cell r="E246">
            <v>1586.14</v>
          </cell>
          <cell r="F246">
            <v>518.35</v>
          </cell>
          <cell r="G246">
            <v>2104.4900000000002</v>
          </cell>
          <cell r="H246" t="str">
            <v>OAE</v>
          </cell>
        </row>
        <row r="247">
          <cell r="A247" t="str">
            <v>10.600.30</v>
          </cell>
          <cell r="B247" t="str">
            <v>FORNECIMENTO, CORTE E COLOCAÇÃO DE 4 Ø 15,2mm - AÇO CP-190 RB</v>
          </cell>
          <cell r="C247" t="str">
            <v>kg</v>
          </cell>
          <cell r="E247">
            <v>4.4399999999999995</v>
          </cell>
          <cell r="F247">
            <v>1.45</v>
          </cell>
          <cell r="G247">
            <v>5.89</v>
          </cell>
          <cell r="H247" t="str">
            <v>OAE</v>
          </cell>
        </row>
        <row r="248">
          <cell r="A248" t="str">
            <v>10.600.32</v>
          </cell>
          <cell r="B248" t="str">
            <v>PROTENSÃO E ANCORAGEM ATIVA PARA 4 Ø 15,2MM</v>
          </cell>
          <cell r="C248" t="str">
            <v>unid.</v>
          </cell>
          <cell r="E248">
            <v>125.68</v>
          </cell>
          <cell r="F248">
            <v>41.07</v>
          </cell>
          <cell r="G248">
            <v>166.75</v>
          </cell>
          <cell r="H248" t="str">
            <v>OAE</v>
          </cell>
        </row>
        <row r="249">
          <cell r="A249" t="str">
            <v>10.600.34</v>
          </cell>
          <cell r="B249" t="str">
            <v>FORNECIMENTOE COLOCAÇÃO DE BAINHAS CORRUGADAS Ø 45MM E INJEÇÃO DE NATA DE CIMENTO</v>
          </cell>
          <cell r="C249" t="str">
            <v>m</v>
          </cell>
          <cell r="E249">
            <v>82.09</v>
          </cell>
          <cell r="F249">
            <v>26.83</v>
          </cell>
          <cell r="G249">
            <v>108.92</v>
          </cell>
          <cell r="H249" t="str">
            <v>OAE</v>
          </cell>
        </row>
        <row r="250">
          <cell r="A250" t="str">
            <v>10.600.25</v>
          </cell>
          <cell r="B250" t="str">
            <v>FORNECIMENTO, CORTE E COLOCAÇÃO DE 12 Ø 15,2mm - AÇO CP-190 RB</v>
          </cell>
          <cell r="C250" t="str">
            <v>kg</v>
          </cell>
          <cell r="E250">
            <v>4.4399999999999995</v>
          </cell>
          <cell r="F250">
            <v>1.45</v>
          </cell>
          <cell r="G250">
            <v>5.89</v>
          </cell>
          <cell r="H250" t="str">
            <v>OAE</v>
          </cell>
        </row>
        <row r="251">
          <cell r="A251" t="str">
            <v>10.600.26</v>
          </cell>
          <cell r="B251" t="str">
            <v>PROTENSÃO E ANCORAGEM ATIVA PARA 12 Ø 15,2MM</v>
          </cell>
          <cell r="C251" t="str">
            <v>unid.</v>
          </cell>
          <cell r="E251">
            <v>423.68</v>
          </cell>
          <cell r="F251">
            <v>138.46</v>
          </cell>
          <cell r="G251">
            <v>562.14</v>
          </cell>
          <cell r="H251" t="str">
            <v>OAE</v>
          </cell>
        </row>
        <row r="252">
          <cell r="A252" t="str">
            <v>10.600.27</v>
          </cell>
          <cell r="B252" t="str">
            <v>FORNECIMENTOE COLOCAÇÃO DE BAINHAS CORRUGADAS Ø 70MM E INJEÇÃO DE NATA DE CIMENTO</v>
          </cell>
          <cell r="C252" t="str">
            <v>m</v>
          </cell>
          <cell r="E252">
            <v>84.49000000000001</v>
          </cell>
          <cell r="F252">
            <v>27.61</v>
          </cell>
          <cell r="G252">
            <v>112.10000000000001</v>
          </cell>
          <cell r="H252" t="str">
            <v>OAE</v>
          </cell>
        </row>
        <row r="253">
          <cell r="A253" t="str">
            <v>10.600.28</v>
          </cell>
          <cell r="B253" t="str">
            <v>TRANSPORTE, LANÇAMENTO E POSICIONAMENTO DE PRÉ-LAJE DE CONCRETO ARMADO</v>
          </cell>
          <cell r="C253" t="str">
            <v>unid.</v>
          </cell>
          <cell r="E253">
            <v>86.37</v>
          </cell>
          <cell r="F253">
            <v>28.23</v>
          </cell>
          <cell r="G253">
            <v>114.60000000000001</v>
          </cell>
          <cell r="H253" t="str">
            <v>OAE</v>
          </cell>
        </row>
        <row r="254">
          <cell r="A254" t="str">
            <v>10.600.29</v>
          </cell>
          <cell r="B254" t="str">
            <v>FORNECIMENTO E COLOCAÇÃO DE JUNTA DE PAVIMENTO TIPO JEENE - JJ5070</v>
          </cell>
          <cell r="C254" t="str">
            <v>m</v>
          </cell>
          <cell r="E254">
            <v>163.42</v>
          </cell>
          <cell r="F254">
            <v>53.41</v>
          </cell>
          <cell r="G254">
            <v>216.82999999999998</v>
          </cell>
          <cell r="H254" t="str">
            <v>OAE</v>
          </cell>
        </row>
        <row r="255">
          <cell r="A255" t="str">
            <v>10.600.35</v>
          </cell>
          <cell r="B255" t="str">
            <v>EXECUÇÃO DE ESTACAS ESCAVADAS DIAM=1,20M, C/LAMA BETONÍTICA, INCL. ESCAVAÇÃO E MATERIAIS</v>
          </cell>
          <cell r="C255" t="str">
            <v>m</v>
          </cell>
          <cell r="D255" t="str">
            <v>DNER-ES 334/97</v>
          </cell>
          <cell r="E255">
            <v>250.82</v>
          </cell>
          <cell r="F255">
            <v>81.97</v>
          </cell>
          <cell r="G255">
            <v>332.78999999999996</v>
          </cell>
          <cell r="H255" t="str">
            <v>OAE</v>
          </cell>
        </row>
        <row r="256">
          <cell r="A256" t="str">
            <v>10.600.36</v>
          </cell>
          <cell r="B256" t="str">
            <v>EXECUÇÃO DE ESTACAS ESCAVADAS DIAM=1,50M, C/LAMA BETONÍTICA, INCL. ESCAVAÇÃO E MATERIAIS</v>
          </cell>
          <cell r="C256" t="str">
            <v>m</v>
          </cell>
          <cell r="D256" t="str">
            <v>DNER-ES 334/97</v>
          </cell>
          <cell r="E256">
            <v>374.74</v>
          </cell>
          <cell r="F256">
            <v>122.47</v>
          </cell>
          <cell r="G256">
            <v>497.21000000000004</v>
          </cell>
          <cell r="H256" t="str">
            <v>OAE</v>
          </cell>
        </row>
        <row r="260">
          <cell r="A260" t="str">
            <v>TRANSPORTES</v>
          </cell>
        </row>
        <row r="261">
          <cell r="A261" t="str">
            <v>A.00.001.05</v>
          </cell>
          <cell r="B261" t="str">
            <v>BASC. 10M3 LOCAL ÑPAV - CONSTRUÇÃO</v>
          </cell>
          <cell r="C261" t="str">
            <v>tkm</v>
          </cell>
          <cell r="E261">
            <v>0.23</v>
          </cell>
          <cell r="F261" t="str">
            <v>R. SUL</v>
          </cell>
          <cell r="G261">
            <v>37257</v>
          </cell>
          <cell r="H261" t="str">
            <v>Transportes</v>
          </cell>
        </row>
        <row r="262">
          <cell r="A262" t="str">
            <v>A.00.001.40</v>
          </cell>
          <cell r="B262" t="str">
            <v>CARROC. 15T LOCAL ÑPAV - GERAL</v>
          </cell>
          <cell r="C262" t="str">
            <v>tkm</v>
          </cell>
          <cell r="E262">
            <v>0.3</v>
          </cell>
          <cell r="F262" t="str">
            <v>R. SUL</v>
          </cell>
          <cell r="G262">
            <v>37257</v>
          </cell>
          <cell r="H262" t="str">
            <v>Transportes</v>
          </cell>
        </row>
        <row r="263">
          <cell r="A263" t="str">
            <v>A.00.001.90</v>
          </cell>
          <cell r="B263" t="str">
            <v>CARROC. 15T COM. ÑPAV - GERAL</v>
          </cell>
          <cell r="C263" t="str">
            <v>tkm</v>
          </cell>
          <cell r="D263" t="str">
            <v>  </v>
          </cell>
          <cell r="E263">
            <v>0.17</v>
          </cell>
          <cell r="F263" t="str">
            <v>R. SUL</v>
          </cell>
          <cell r="G263">
            <v>37257</v>
          </cell>
          <cell r="H263" t="str">
            <v>Transportes</v>
          </cell>
        </row>
        <row r="264">
          <cell r="A264" t="str">
            <v>A.00.001.91</v>
          </cell>
          <cell r="B264" t="str">
            <v>BASC. 10m3 COM. ÑPAV - CONSTRUÇÃO</v>
          </cell>
          <cell r="C264" t="str">
            <v>tkm</v>
          </cell>
          <cell r="E264">
            <v>0.17</v>
          </cell>
          <cell r="F264" t="str">
            <v>R. SUL</v>
          </cell>
          <cell r="G264">
            <v>37257</v>
          </cell>
          <cell r="H264" t="str">
            <v>Transportes</v>
          </cell>
        </row>
        <row r="265">
          <cell r="A265" t="str">
            <v>A.00.002.05</v>
          </cell>
          <cell r="B265" t="str">
            <v>BASC. 10M3 COM. PAV - CONSTRUÇÃO</v>
          </cell>
          <cell r="C265" t="str">
            <v>tkm</v>
          </cell>
          <cell r="E265">
            <v>0.11</v>
          </cell>
          <cell r="F265" t="str">
            <v>R. SUL</v>
          </cell>
          <cell r="G265">
            <v>37257</v>
          </cell>
          <cell r="H265" t="str">
            <v>Transportes</v>
          </cell>
        </row>
        <row r="266">
          <cell r="A266" t="str">
            <v>A.00.002.40</v>
          </cell>
          <cell r="B266" t="str">
            <v>CARROC. 15T-PAV-LOCAL - GERAL</v>
          </cell>
          <cell r="C266" t="str">
            <v>tkm</v>
          </cell>
          <cell r="E266">
            <v>0.22</v>
          </cell>
          <cell r="F266" t="str">
            <v>R. SUL</v>
          </cell>
          <cell r="G266">
            <v>37257</v>
          </cell>
          <cell r="H266" t="str">
            <v>Transportes</v>
          </cell>
        </row>
        <row r="267">
          <cell r="A267" t="str">
            <v>A.00.002.90</v>
          </cell>
          <cell r="B267" t="str">
            <v>CARROC. 15T-PAV-COM - GERAL</v>
          </cell>
          <cell r="C267" t="str">
            <v>tkm</v>
          </cell>
          <cell r="E267">
            <v>0.11</v>
          </cell>
          <cell r="F267" t="str">
            <v>R. SUL</v>
          </cell>
          <cell r="G267">
            <v>37257</v>
          </cell>
          <cell r="H267" t="str">
            <v>Transportes</v>
          </cell>
        </row>
        <row r="268">
          <cell r="A268" t="str">
            <v>A.00.002.91</v>
          </cell>
          <cell r="B268" t="str">
            <v>BASC. 10m3 COM PAV - GERAL</v>
          </cell>
          <cell r="C268" t="str">
            <v>tkm</v>
          </cell>
          <cell r="E268">
            <v>0.11</v>
          </cell>
          <cell r="F268" t="str">
            <v>R. SUL</v>
          </cell>
          <cell r="G268">
            <v>37257</v>
          </cell>
          <cell r="H268" t="str">
            <v>Transportes</v>
          </cell>
        </row>
        <row r="269">
          <cell r="A269" t="str">
            <v>A.00.102.00</v>
          </cell>
          <cell r="B269" t="str">
            <v>BASC. PARA MISTURA BETUMINOSA</v>
          </cell>
          <cell r="C269" t="str">
            <v>tkm</v>
          </cell>
          <cell r="E269">
            <v>0.48</v>
          </cell>
          <cell r="F269" t="str">
            <v>R. SUL</v>
          </cell>
          <cell r="G269">
            <v>37257</v>
          </cell>
          <cell r="H269" t="str">
            <v>Transportes</v>
          </cell>
        </row>
        <row r="270">
          <cell r="A270" t="str">
            <v>A.00.112.90</v>
          </cell>
          <cell r="B270" t="str">
            <v>CARRETA TANQUE A QUENTE</v>
          </cell>
          <cell r="C270" t="str">
            <v>tkm</v>
          </cell>
          <cell r="H270" t="str">
            <v>Transportes</v>
          </cell>
        </row>
        <row r="271">
          <cell r="A271" t="str">
            <v>A.00.112.91</v>
          </cell>
          <cell r="B271" t="str">
            <v>CARRETA TANQUE CONVENCIONAL</v>
          </cell>
          <cell r="C271" t="str">
            <v>tkm</v>
          </cell>
          <cell r="H271" t="str">
            <v>Transportes</v>
          </cell>
        </row>
        <row r="272">
          <cell r="A272" t="str">
            <v>CUSTOS BÁSICOS</v>
          </cell>
        </row>
        <row r="273">
          <cell r="A273" t="str">
            <v>A.01.100.01</v>
          </cell>
          <cell r="B273" t="str">
            <v>LIMPEZA CAMADA VEGETAL EM JAZIDA</v>
          </cell>
          <cell r="C273" t="str">
            <v>m²</v>
          </cell>
          <cell r="E273">
            <v>0.16</v>
          </cell>
          <cell r="H273" t="str">
            <v>Custos Básicos</v>
          </cell>
        </row>
        <row r="274">
          <cell r="A274" t="str">
            <v>A.01.105.01</v>
          </cell>
          <cell r="B274" t="str">
            <v>EXPURGO DE JAZIDA</v>
          </cell>
          <cell r="C274" t="str">
            <v>m³</v>
          </cell>
          <cell r="E274">
            <v>0.87</v>
          </cell>
          <cell r="H274" t="str">
            <v>Custos Básicos</v>
          </cell>
        </row>
        <row r="275">
          <cell r="A275" t="str">
            <v>A.01.120.01</v>
          </cell>
          <cell r="B275" t="str">
            <v>ESCAVAÇÃO E CARGA DE MATERIAL DE JAZIDA</v>
          </cell>
          <cell r="C275" t="str">
            <v>m³</v>
          </cell>
          <cell r="E275">
            <v>2.3</v>
          </cell>
          <cell r="H275" t="str">
            <v>Custos Básicos</v>
          </cell>
        </row>
        <row r="276">
          <cell r="A276" t="str">
            <v>A.01.150.02</v>
          </cell>
          <cell r="B276" t="str">
            <v>ROCHA P/BRITAGEM C/PERFURATRIZ MANUAL</v>
          </cell>
          <cell r="C276" t="str">
            <v>m³</v>
          </cell>
          <cell r="E276">
            <v>14</v>
          </cell>
          <cell r="H276" t="str">
            <v>Custos Básicos</v>
          </cell>
        </row>
        <row r="277">
          <cell r="A277" t="str">
            <v>A.01.155.02</v>
          </cell>
          <cell r="B277" t="str">
            <v>RACHÃO P/COLCHÃO DRENANTE EM REBAIXO DE ROCHA</v>
          </cell>
          <cell r="C277" t="str">
            <v>m³</v>
          </cell>
          <cell r="E277">
            <v>10.7</v>
          </cell>
          <cell r="H277" t="str">
            <v>Custos Básicos</v>
          </cell>
        </row>
        <row r="278">
          <cell r="A278" t="str">
            <v>A.01.390.02</v>
          </cell>
          <cell r="B278" t="str">
            <v>USINAGEM DE CBUQ (CAPA DE ROLAMENTO) - FAIXA C</v>
          </cell>
          <cell r="C278" t="str">
            <v>t</v>
          </cell>
          <cell r="E278">
            <v>45.11</v>
          </cell>
          <cell r="H278" t="str">
            <v>Custos Básicos</v>
          </cell>
        </row>
        <row r="279">
          <cell r="A279" t="str">
            <v>A.01.390.03</v>
          </cell>
          <cell r="B279" t="str">
            <v>USINAGEM DE CBUQ (BINDER) - FAIXA B</v>
          </cell>
          <cell r="C279" t="str">
            <v>t</v>
          </cell>
          <cell r="E279">
            <v>31.96</v>
          </cell>
          <cell r="H279" t="str">
            <v>Custos Básicos</v>
          </cell>
        </row>
        <row r="280">
          <cell r="A280" t="str">
            <v>A.01.396.01</v>
          </cell>
          <cell r="B280" t="str">
            <v>USINAGEM DE SOLO-CIMENTO</v>
          </cell>
          <cell r="C280" t="str">
            <v>m³</v>
          </cell>
          <cell r="E280">
            <v>68.33</v>
          </cell>
          <cell r="H280" t="str">
            <v>Custos Básicos</v>
          </cell>
        </row>
        <row r="281">
          <cell r="A281" t="str">
            <v>A.01.396.02</v>
          </cell>
          <cell r="B281" t="str">
            <v>USINAGEM DE SOLO MELHORADO C/CIMENTO</v>
          </cell>
          <cell r="C281" t="str">
            <v>m³</v>
          </cell>
          <cell r="E281">
            <v>39.47</v>
          </cell>
          <cell r="H281" t="str">
            <v>Custos Básicos</v>
          </cell>
        </row>
        <row r="282">
          <cell r="A282" t="str">
            <v>A.01.401.01</v>
          </cell>
          <cell r="B282" t="str">
            <v>FORMA COMUM DE MADEIRA</v>
          </cell>
          <cell r="C282" t="str">
            <v>m²</v>
          </cell>
          <cell r="E282">
            <v>21.799999999999997</v>
          </cell>
          <cell r="H282" t="str">
            <v>Custos Básicos</v>
          </cell>
        </row>
        <row r="283">
          <cell r="A283" t="str">
            <v>A.01.402.01</v>
          </cell>
          <cell r="B283" t="str">
            <v>FORMA DE PLACA COMPENSADA RESINADA</v>
          </cell>
          <cell r="C283" t="str">
            <v>m²</v>
          </cell>
          <cell r="E283">
            <v>16.11</v>
          </cell>
          <cell r="H283" t="str">
            <v>Custos Básicos</v>
          </cell>
        </row>
        <row r="284">
          <cell r="A284" t="str">
            <v>A.01.404.01</v>
          </cell>
          <cell r="B284" t="str">
            <v>FORMA P/TUBULÃO</v>
          </cell>
          <cell r="C284" t="str">
            <v>m²</v>
          </cell>
          <cell r="E284">
            <v>10.33</v>
          </cell>
          <cell r="H284" t="str">
            <v>Custos Básicos</v>
          </cell>
        </row>
        <row r="285">
          <cell r="A285" t="str">
            <v>A.01.407.01</v>
          </cell>
          <cell r="B285" t="str">
            <v>CONFECÇÃO E LANÇAMENTO DE CONCRETO MAGRO EM BETONEIRA</v>
          </cell>
          <cell r="C285" t="str">
            <v>m³</v>
          </cell>
          <cell r="E285">
            <v>155.99</v>
          </cell>
          <cell r="H285" t="str">
            <v>Custos Básicos</v>
          </cell>
        </row>
        <row r="286">
          <cell r="A286" t="str">
            <v>A.01.410.01</v>
          </cell>
          <cell r="B286" t="str">
            <v>CONCRETO FCK=10MPA</v>
          </cell>
          <cell r="C286" t="str">
            <v>m³</v>
          </cell>
          <cell r="E286">
            <v>183.42</v>
          </cell>
          <cell r="H286" t="str">
            <v>Custos Básicos</v>
          </cell>
        </row>
        <row r="287">
          <cell r="A287" t="str">
            <v>A.01.412.01</v>
          </cell>
          <cell r="B287" t="str">
            <v>CONCRETO FCK=12MPA</v>
          </cell>
          <cell r="C287" t="str">
            <v>m³</v>
          </cell>
          <cell r="E287">
            <v>190.76999999999998</v>
          </cell>
          <cell r="H287" t="str">
            <v>Custos Básicos</v>
          </cell>
        </row>
        <row r="288">
          <cell r="A288" t="str">
            <v>A.01.415.01</v>
          </cell>
          <cell r="B288" t="str">
            <v>CONCRETO ESTRUTURAL FCK=15MPA</v>
          </cell>
          <cell r="C288" t="str">
            <v>m³</v>
          </cell>
          <cell r="E288">
            <v>198.69</v>
          </cell>
          <cell r="H288" t="str">
            <v>Custos Básicos</v>
          </cell>
        </row>
        <row r="289">
          <cell r="A289" t="str">
            <v>A.01.418.01</v>
          </cell>
          <cell r="B289" t="str">
            <v>CONCRETO ESTRUTURAL FCK=18MPA</v>
          </cell>
          <cell r="C289" t="str">
            <v>m³</v>
          </cell>
          <cell r="E289">
            <v>206.28</v>
          </cell>
          <cell r="H289" t="str">
            <v>Custos Básicos</v>
          </cell>
        </row>
        <row r="290">
          <cell r="A290" t="str">
            <v>A.01.422.01</v>
          </cell>
          <cell r="B290" t="str">
            <v>CONCRETO ESTRUTURAL FCK=22MPA</v>
          </cell>
          <cell r="C290" t="str">
            <v>m³</v>
          </cell>
          <cell r="E290">
            <v>220</v>
          </cell>
          <cell r="H290" t="str">
            <v>Custos Básicos</v>
          </cell>
        </row>
        <row r="291">
          <cell r="A291" t="str">
            <v>A.01.423.00</v>
          </cell>
          <cell r="B291" t="str">
            <v>CONCRETO FCK=18MPA P/PRÉ-MOLDADOS</v>
          </cell>
          <cell r="C291" t="str">
            <v>m³</v>
          </cell>
          <cell r="E291">
            <v>202.14000000000004</v>
          </cell>
          <cell r="H291" t="str">
            <v>Custos Básicos</v>
          </cell>
        </row>
        <row r="292">
          <cell r="A292" t="str">
            <v>A.01.424.00</v>
          </cell>
          <cell r="B292" t="str">
            <v>CONCRETO POROSO P/PRÉ-MOLDADOS (TUBOS)</v>
          </cell>
          <cell r="C292" t="str">
            <v>m³</v>
          </cell>
          <cell r="E292">
            <v>200.13000000000002</v>
          </cell>
          <cell r="H292" t="str">
            <v>Custos Básicos</v>
          </cell>
        </row>
        <row r="293">
          <cell r="A293" t="str">
            <v>A.01.450.01</v>
          </cell>
          <cell r="B293" t="str">
            <v>ESCORAMENTO DE BUEIROS CELULARES</v>
          </cell>
          <cell r="C293" t="str">
            <v>m³</v>
          </cell>
          <cell r="E293">
            <v>18.939999999999998</v>
          </cell>
          <cell r="H293" t="str">
            <v>Custos Básicos</v>
          </cell>
        </row>
        <row r="294">
          <cell r="A294" t="str">
            <v>A.01.512.10</v>
          </cell>
          <cell r="B294" t="str">
            <v>CONCRETO CICLÓPICO FCK=12MPA</v>
          </cell>
          <cell r="C294" t="str">
            <v>m³</v>
          </cell>
          <cell r="E294">
            <v>157.22</v>
          </cell>
          <cell r="H294" t="str">
            <v>Custos Básicos</v>
          </cell>
        </row>
        <row r="295">
          <cell r="A295" t="str">
            <v>A.01.515.10</v>
          </cell>
          <cell r="B295" t="str">
            <v>CONCRETO CICLÓPICO FCK=15MPA</v>
          </cell>
          <cell r="C295" t="str">
            <v>m³</v>
          </cell>
          <cell r="E295">
            <v>162.76000000000002</v>
          </cell>
          <cell r="H295" t="str">
            <v>Custos Básicos</v>
          </cell>
        </row>
        <row r="296">
          <cell r="A296" t="str">
            <v>A.01.580.01</v>
          </cell>
          <cell r="B296" t="str">
            <v>FORNECIMENTO, PREPARO E COLOCAÇÃO DE AÇO CA-60</v>
          </cell>
          <cell r="C296" t="str">
            <v>kg</v>
          </cell>
          <cell r="E296">
            <v>2.9599999999999995</v>
          </cell>
          <cell r="H296" t="str">
            <v>Custos Básicos</v>
          </cell>
        </row>
        <row r="297">
          <cell r="A297" t="str">
            <v>A.01.580.02</v>
          </cell>
          <cell r="B297" t="str">
            <v>FORNECIMENTO, PREPARO E COLOCAÇÃO DE AÇO CA-50</v>
          </cell>
          <cell r="C297" t="str">
            <v>kg</v>
          </cell>
          <cell r="E297">
            <v>2.8699999999999997</v>
          </cell>
          <cell r="H297" t="str">
            <v>Custos Básicos</v>
          </cell>
        </row>
        <row r="298">
          <cell r="A298" t="str">
            <v>A.01.603.01</v>
          </cell>
          <cell r="B298" t="str">
            <v>ARGAMASSA CIMENTO AREIA 1:3</v>
          </cell>
          <cell r="C298" t="str">
            <v>m³</v>
          </cell>
          <cell r="E298">
            <v>209.98999999999998</v>
          </cell>
          <cell r="H298" t="str">
            <v>Custos Básicos</v>
          </cell>
        </row>
        <row r="299">
          <cell r="A299" t="str">
            <v>A.01.604.01</v>
          </cell>
          <cell r="B299" t="str">
            <v>ARGAMASSA CIMENTO AREIA 1:4</v>
          </cell>
          <cell r="C299" t="str">
            <v>m³</v>
          </cell>
          <cell r="E299">
            <v>180.47</v>
          </cell>
          <cell r="H299" t="str">
            <v>Custos Básicos</v>
          </cell>
        </row>
        <row r="300">
          <cell r="A300" t="str">
            <v>A.01.620.01</v>
          </cell>
          <cell r="B300" t="str">
            <v>ARGAMASSA CIMENTO SOLO 1:10</v>
          </cell>
          <cell r="C300" t="str">
            <v>m³</v>
          </cell>
          <cell r="E300">
            <v>84.59</v>
          </cell>
          <cell r="H300" t="str">
            <v>Custos Básicos</v>
          </cell>
        </row>
        <row r="301">
          <cell r="A301" t="str">
            <v>A.01.730.00</v>
          </cell>
          <cell r="B301" t="str">
            <v>CONCRETO FCK=18MPA P/PRÉ-MOLDADOS (MOURÕES)</v>
          </cell>
          <cell r="C301" t="str">
            <v>m³</v>
          </cell>
          <cell r="E301">
            <v>194.5</v>
          </cell>
          <cell r="H301" t="str">
            <v>Custos Básicos</v>
          </cell>
        </row>
        <row r="302">
          <cell r="A302" t="str">
            <v>A.01.730.01</v>
          </cell>
          <cell r="B302" t="str">
            <v>MOURÃO DE CONCRETO ESTICADOR SEÇÃO QUADRADA 15CM</v>
          </cell>
          <cell r="C302" t="str">
            <v>unid.</v>
          </cell>
          <cell r="E302">
            <v>19.82</v>
          </cell>
          <cell r="H302" t="str">
            <v>Custos Básicos</v>
          </cell>
        </row>
        <row r="303">
          <cell r="A303" t="str">
            <v>A.01.735.01</v>
          </cell>
          <cell r="B303" t="str">
            <v>MOURÃO DE CONCRETO SUPORTE SEÇÃO QUADRADA 11CM</v>
          </cell>
          <cell r="C303" t="str">
            <v>unid.</v>
          </cell>
          <cell r="E303">
            <v>13.5</v>
          </cell>
          <cell r="H303" t="str">
            <v>Custos Básicos</v>
          </cell>
        </row>
        <row r="304">
          <cell r="A304" t="str">
            <v>A.01.740.01</v>
          </cell>
          <cell r="B304" t="str">
            <v>TUBO DE CONCRETO PERFURADO D=0,20M</v>
          </cell>
          <cell r="C304" t="str">
            <v>m</v>
          </cell>
          <cell r="E304">
            <v>9.33</v>
          </cell>
          <cell r="H304" t="str">
            <v>Custos Básicos</v>
          </cell>
        </row>
        <row r="305">
          <cell r="A305" t="str">
            <v>A.01.741.01</v>
          </cell>
          <cell r="B305" t="str">
            <v>TUBO DE CONCRETO POROSO D=0,20M</v>
          </cell>
          <cell r="C305" t="str">
            <v>m</v>
          </cell>
          <cell r="E305">
            <v>9.07</v>
          </cell>
          <cell r="H305" t="str">
            <v>Custos Básicos</v>
          </cell>
        </row>
        <row r="306">
          <cell r="A306" t="str">
            <v>A.01.745.01</v>
          </cell>
          <cell r="B306" t="str">
            <v>TUBO DE CONCRETO D=0,30M</v>
          </cell>
          <cell r="C306" t="str">
            <v>m</v>
          </cell>
          <cell r="E306">
            <v>15.2</v>
          </cell>
          <cell r="H306" t="str">
            <v>Custos Básicos</v>
          </cell>
        </row>
        <row r="307">
          <cell r="A307" t="str">
            <v>A.01.760.01</v>
          </cell>
          <cell r="B307" t="str">
            <v>TUBO DE CONCRETO ARMADO D=0,80M</v>
          </cell>
          <cell r="C307" t="str">
            <v>m</v>
          </cell>
          <cell r="E307">
            <v>123.72</v>
          </cell>
          <cell r="H307" t="str">
            <v>Custos Básicos</v>
          </cell>
        </row>
        <row r="308">
          <cell r="A308" t="str">
            <v>A.01.765.01</v>
          </cell>
          <cell r="B308" t="str">
            <v>TUBO DE CONCRETO ARMADO D=1,00M</v>
          </cell>
          <cell r="C308" t="str">
            <v>m</v>
          </cell>
          <cell r="E308">
            <v>186.10000000000002</v>
          </cell>
          <cell r="H308" t="str">
            <v>Custos Básicos</v>
          </cell>
        </row>
        <row r="309">
          <cell r="A309" t="str">
            <v>A.01.770.01</v>
          </cell>
          <cell r="B309" t="str">
            <v>TUBO DE CONCRETO ARMADO D=1,20M</v>
          </cell>
          <cell r="C309" t="str">
            <v>m</v>
          </cell>
          <cell r="E309">
            <v>256.64</v>
          </cell>
          <cell r="H309" t="str">
            <v>Custos Básicos</v>
          </cell>
        </row>
        <row r="310">
          <cell r="A310" t="str">
            <v>A.01.780.01</v>
          </cell>
          <cell r="B310" t="str">
            <v>OBTENÇÃO DE GRAMA P/REPLANTIO</v>
          </cell>
          <cell r="C310" t="str">
            <v>m²</v>
          </cell>
          <cell r="E310">
            <v>0.56</v>
          </cell>
          <cell r="H310" t="str">
            <v>Custos Básicos</v>
          </cell>
        </row>
        <row r="311">
          <cell r="A311" t="str">
            <v>A.01.790.01</v>
          </cell>
          <cell r="B311" t="str">
            <v>GUIA DE MADEIRA 2,5X7,0CM</v>
          </cell>
          <cell r="C311" t="str">
            <v>m</v>
          </cell>
          <cell r="E311">
            <v>1.16</v>
          </cell>
          <cell r="H311" t="str">
            <v>Custos Básicos</v>
          </cell>
        </row>
        <row r="312">
          <cell r="A312" t="str">
            <v>A.01.790.02</v>
          </cell>
          <cell r="B312" t="str">
            <v>GUIA DE MADEIRA 2,5X10,0CM</v>
          </cell>
          <cell r="C312" t="str">
            <v>m</v>
          </cell>
          <cell r="E312">
            <v>1.23</v>
          </cell>
          <cell r="H312" t="str">
            <v>Custos Básicos</v>
          </cell>
        </row>
        <row r="313">
          <cell r="A313" t="str">
            <v>A.01.890.01</v>
          </cell>
          <cell r="B313" t="str">
            <v>ESCAVAÇÃO MANUAL EM MATERIAL DE 1ª CATEGORIA</v>
          </cell>
          <cell r="C313" t="str">
            <v>m³</v>
          </cell>
          <cell r="E313">
            <v>12.45</v>
          </cell>
          <cell r="H313" t="str">
            <v>Custos Básicos</v>
          </cell>
        </row>
        <row r="314">
          <cell r="A314" t="str">
            <v>A.01.891.01</v>
          </cell>
          <cell r="B314" t="str">
            <v>ESCAVAÇÃO MANUAL DE VALA EM MATERIAL DE 1ª CATEGORIA</v>
          </cell>
          <cell r="C314" t="str">
            <v>m³</v>
          </cell>
          <cell r="E314">
            <v>14.4</v>
          </cell>
          <cell r="H314" t="str">
            <v>Custos Básicos</v>
          </cell>
        </row>
        <row r="315">
          <cell r="A315" t="str">
            <v>A.01.892.01</v>
          </cell>
          <cell r="B315" t="str">
            <v>ESCAVAÇÃO MECÂNICA DE VALA EM MATERIAL DE 1ª CATEGORIA</v>
          </cell>
          <cell r="C315" t="str">
            <v>m³</v>
          </cell>
          <cell r="E315">
            <v>1.78</v>
          </cell>
          <cell r="H315" t="str">
            <v>Custos Básicos</v>
          </cell>
        </row>
        <row r="316">
          <cell r="A316" t="str">
            <v>A.01.893.01</v>
          </cell>
          <cell r="B316" t="str">
            <v>COMPACTAÇÃO MANUAL</v>
          </cell>
          <cell r="C316" t="str">
            <v>m³</v>
          </cell>
          <cell r="E316">
            <v>5.14</v>
          </cell>
          <cell r="H316" t="str">
            <v>Custos Básicos</v>
          </cell>
        </row>
        <row r="317">
          <cell r="A317" t="str">
            <v>B.00.301.00</v>
          </cell>
          <cell r="B317" t="str">
            <v>ALVENARIA DE PEDRA ARGAMASSADA</v>
          </cell>
          <cell r="C317" t="str">
            <v>m³</v>
          </cell>
          <cell r="E317">
            <v>126.33000000000001</v>
          </cell>
          <cell r="H317" t="str">
            <v>Custos Básicos</v>
          </cell>
        </row>
        <row r="318">
          <cell r="A318" t="str">
            <v>B.00.903.01</v>
          </cell>
          <cell r="B318" t="str">
            <v>DENTES PARA BUEIROS DUPLOS D=1,00M</v>
          </cell>
          <cell r="C318" t="str">
            <v>unid.</v>
          </cell>
          <cell r="E318">
            <v>86.6</v>
          </cell>
          <cell r="H318" t="str">
            <v>Custos Básicos</v>
          </cell>
        </row>
        <row r="319">
          <cell r="A319" t="str">
            <v>B.00.904.01</v>
          </cell>
          <cell r="B319" t="str">
            <v>DENTES PARA BUEIROS DUPLOS D=1,20M</v>
          </cell>
          <cell r="C319" t="str">
            <v>unid.</v>
          </cell>
          <cell r="E319">
            <v>98.32000000000001</v>
          </cell>
          <cell r="H319" t="str">
            <v>Custos Básicos</v>
          </cell>
        </row>
        <row r="320">
          <cell r="A320" t="str">
            <v>B.00.907.01</v>
          </cell>
          <cell r="B320" t="str">
            <v>DENTES PARA BUEIROS SIMPLES D=0,80M</v>
          </cell>
          <cell r="C320" t="str">
            <v>unid.</v>
          </cell>
          <cell r="E320">
            <v>36.27</v>
          </cell>
          <cell r="H320" t="str">
            <v>Custos Básicos</v>
          </cell>
        </row>
        <row r="321">
          <cell r="A321" t="str">
            <v>B.00.908.01</v>
          </cell>
          <cell r="B321" t="str">
            <v>DENTES PARA BUEIROS SIMPLES D=1,00M</v>
          </cell>
          <cell r="C321" t="str">
            <v>unid.</v>
          </cell>
          <cell r="E321">
            <v>43.22</v>
          </cell>
          <cell r="H321" t="str">
            <v>Custos Básicos</v>
          </cell>
        </row>
        <row r="322">
          <cell r="A322" t="str">
            <v>B.00.909.01</v>
          </cell>
          <cell r="B322" t="str">
            <v>DENTES PARA BUEIROS SIMPLES D=1,20M</v>
          </cell>
          <cell r="C322" t="str">
            <v>unid.</v>
          </cell>
          <cell r="E322">
            <v>49.24</v>
          </cell>
          <cell r="H322" t="str">
            <v>Custos Básicos</v>
          </cell>
        </row>
        <row r="323">
          <cell r="A323" t="str">
            <v>B.00.911.01</v>
          </cell>
          <cell r="B323" t="str">
            <v>DENTES PARA BUEIROS TRIPLOS D=1,00M</v>
          </cell>
          <cell r="C323" t="str">
            <v>unid.</v>
          </cell>
          <cell r="E323">
            <v>127.64999999999999</v>
          </cell>
          <cell r="H323" t="str">
            <v>Custos Básicos</v>
          </cell>
        </row>
        <row r="324">
          <cell r="A324" t="str">
            <v>B.00.999.06</v>
          </cell>
          <cell r="B324" t="str">
            <v>SOLO LOCAL / SELO DE ARGILA APILOADO</v>
          </cell>
          <cell r="C324" t="str">
            <v>m³</v>
          </cell>
          <cell r="E324">
            <v>6.74</v>
          </cell>
          <cell r="H324" t="str">
            <v>Custos Básicos</v>
          </cell>
        </row>
        <row r="325">
          <cell r="H325" t="str">
            <v>Custos Básicos</v>
          </cell>
        </row>
        <row r="326">
          <cell r="H326" t="str">
            <v>Custos Básicos</v>
          </cell>
        </row>
        <row r="327">
          <cell r="H327" t="str">
            <v>Custos Básicos</v>
          </cell>
        </row>
        <row r="328">
          <cell r="H328" t="str">
            <v>Custos Básicos</v>
          </cell>
        </row>
        <row r="329">
          <cell r="H329" t="str">
            <v>Custos Básicos</v>
          </cell>
        </row>
        <row r="330">
          <cell r="H330" t="str">
            <v>Custos Básicos</v>
          </cell>
        </row>
        <row r="331">
          <cell r="H331" t="str">
            <v>Custos Básicos</v>
          </cell>
        </row>
        <row r="332">
          <cell r="H332" t="str">
            <v>Custos Básicos</v>
          </cell>
        </row>
        <row r="333">
          <cell r="H333" t="str">
            <v>Custos Básicos</v>
          </cell>
        </row>
        <row r="334">
          <cell r="H334" t="str">
            <v>Custos Básicos</v>
          </cell>
        </row>
        <row r="335">
          <cell r="H335" t="str">
            <v>Custos Básicos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O"/>
      <sheetName val="MAT"/>
      <sheetName val="EQUIP"/>
      <sheetName val="OUTROS"/>
      <sheetName val="BDI"/>
      <sheetName val="LEISSOCIAIS"/>
      <sheetName val="CPU-L1"/>
      <sheetName val="RESUMO"/>
      <sheetName val="PLANILHA"/>
      <sheetName val="CRONOGRAM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PA  "/>
      <sheetName val="CAPA 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o "/>
      <sheetName val="Motors-loads S01"/>
      <sheetName val="Motors-loads S02"/>
      <sheetName val="Motors-loads S03"/>
      <sheetName val="Motors-loadsS04"/>
      <sheetName val="Motors-loads S05"/>
      <sheetName val="Motors-loads S06"/>
      <sheetName val="Motors-loads S07"/>
      <sheetName val="Motors-loads S08"/>
      <sheetName val="Motors-loads S09"/>
      <sheetName val="CValves-instr S01"/>
      <sheetName val="CValves-instr S02"/>
      <sheetName val="CValves-instr S03"/>
      <sheetName val="CValves-instr S04"/>
      <sheetName val="CValves-instr S05"/>
      <sheetName val="CValves-instr S06"/>
      <sheetName val="CValves-instr S07"/>
      <sheetName val="CValves-instr S08"/>
      <sheetName val="CValves-instr S09"/>
      <sheetName val="MV cubicle"/>
      <sheetName val="Iluminação"/>
      <sheetName val="instalaçao cabos MT "/>
      <sheetName val="cabos"/>
      <sheetName val="Eletrod_ acessórios Fl_01"/>
      <sheetName val="Eletrod_ acessórios Fl_02"/>
      <sheetName val="Eletrod_ acessórios Fl_03"/>
      <sheetName val="Eletrod_ pvc Fl_04"/>
      <sheetName val="Caixas de pass_ Fl_05"/>
      <sheetName val="Caixas de pass_ Fl_06"/>
      <sheetName val="LEITOS E ACESSÓRIOS_FL07"/>
      <sheetName val="LEITOS E ACESSÓRIOS_FL08"/>
      <sheetName val="caixas de comando local_FL09"/>
      <sheetName val="rotas "/>
      <sheetName val="AR CONDIC"/>
      <sheetName val="Sistema TV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"/>
      <sheetName val="Dados_da_Obra"/>
    </sheetNames>
    <sheetDataSet>
      <sheetData sheetId="0">
        <row r="1">
          <cell r="A1" t="str">
            <v>CÓDIGO</v>
          </cell>
          <cell r="B1" t="str">
            <v>DESCRIÇÃO</v>
          </cell>
          <cell r="C1" t="str">
            <v>UNID.</v>
          </cell>
          <cell r="D1" t="str">
            <v>ESPECIFICAÇÃO</v>
          </cell>
          <cell r="E1" t="str">
            <v>CUSTO UNITÁRIO</v>
          </cell>
          <cell r="F1" t="str">
            <v>BDI</v>
          </cell>
          <cell r="G1" t="str">
            <v>PREÇO UNITÁRIO</v>
          </cell>
          <cell r="H1" t="str">
            <v>GRUPO</v>
          </cell>
        </row>
        <row r="3">
          <cell r="A3" t="str">
            <v>TERRAPLENAGEM</v>
          </cell>
        </row>
        <row r="4">
          <cell r="A4" t="str">
            <v>01.000.00</v>
          </cell>
          <cell r="B4" t="str">
            <v>DESMATAMENTO, DESTOC. E LIMPEZA ÁREA C/ ÁRVORES DE Ø ATÉ 0,15M</v>
          </cell>
          <cell r="C4" t="str">
            <v>m²</v>
          </cell>
          <cell r="D4" t="str">
            <v>DNER-ES-278/97</v>
          </cell>
          <cell r="E4">
            <v>0.11</v>
          </cell>
          <cell r="F4">
            <v>0.04</v>
          </cell>
          <cell r="G4">
            <v>0.15</v>
          </cell>
          <cell r="H4" t="str">
            <v>Terraplenagem</v>
          </cell>
        </row>
        <row r="5">
          <cell r="A5" t="str">
            <v>01.010.00</v>
          </cell>
          <cell r="B5" t="str">
            <v>DESTOCAMENTO DE ÁRVORES D=0,15 A 0,30M</v>
          </cell>
          <cell r="C5" t="str">
            <v>unid.</v>
          </cell>
          <cell r="D5" t="str">
            <v>DNER-ES-278/97</v>
          </cell>
          <cell r="E5">
            <v>10.27</v>
          </cell>
          <cell r="F5">
            <v>3.36</v>
          </cell>
          <cell r="G5">
            <v>13.629999999999999</v>
          </cell>
          <cell r="H5" t="str">
            <v>Terraplenagem</v>
          </cell>
        </row>
        <row r="6">
          <cell r="A6" t="str">
            <v>01.012.00</v>
          </cell>
          <cell r="B6" t="str">
            <v>DESTOCAMENTO DE ÁRVORES C/DIÂMETRO &gt;  0,30M</v>
          </cell>
          <cell r="C6" t="str">
            <v>unid.</v>
          </cell>
          <cell r="D6" t="str">
            <v>DNER-ES-278/97</v>
          </cell>
          <cell r="E6">
            <v>25.66</v>
          </cell>
          <cell r="F6">
            <v>8.39</v>
          </cell>
          <cell r="G6">
            <v>34.05</v>
          </cell>
          <cell r="H6" t="str">
            <v>Terraplenagem</v>
          </cell>
        </row>
        <row r="7">
          <cell r="A7" t="str">
            <v>01.100.01</v>
          </cell>
          <cell r="B7" t="str">
            <v>ESCAVAÇÃO, CARGA, TRANSPORTE MAT. 1ª CATEGORIA DMT=50M</v>
          </cell>
          <cell r="C7" t="str">
            <v>m³</v>
          </cell>
          <cell r="D7" t="str">
            <v>DNER-ES-281/97</v>
          </cell>
          <cell r="E7">
            <v>0.54</v>
          </cell>
          <cell r="F7">
            <v>0.18</v>
          </cell>
          <cell r="G7">
            <v>0.72</v>
          </cell>
          <cell r="H7" t="str">
            <v>Terraplenagem</v>
          </cell>
        </row>
        <row r="8">
          <cell r="A8" t="str">
            <v>01.100.02</v>
          </cell>
          <cell r="B8" t="str">
            <v>ESCAVAÇÃO, CARGA, TRANSPORTE MAT. 1ª CATEGORIA DMT=50M A 200M COM MOTOSCRAPER</v>
          </cell>
          <cell r="C8" t="str">
            <v>m³</v>
          </cell>
          <cell r="D8" t="str">
            <v>DNER-ES-280/97</v>
          </cell>
          <cell r="E8">
            <v>1.58</v>
          </cell>
          <cell r="F8">
            <v>0.52</v>
          </cell>
          <cell r="G8">
            <v>2.1</v>
          </cell>
          <cell r="H8" t="str">
            <v>Terraplenagem</v>
          </cell>
        </row>
        <row r="9">
          <cell r="A9" t="str">
            <v>01.100.03</v>
          </cell>
          <cell r="B9" t="str">
            <v>ESCAVAÇÃO, CARGA, TRANSPORTE MAT. 1ª CATEGORIA DMT=200M A 400M COM MOTOSCRAPER</v>
          </cell>
          <cell r="C9" t="str">
            <v>m³</v>
          </cell>
          <cell r="D9" t="str">
            <v>DNER-ES-280/97</v>
          </cell>
          <cell r="E9">
            <v>1.9</v>
          </cell>
          <cell r="F9">
            <v>0.62</v>
          </cell>
          <cell r="G9">
            <v>2.52</v>
          </cell>
          <cell r="H9" t="str">
            <v>Terraplenagem</v>
          </cell>
        </row>
        <row r="10">
          <cell r="A10" t="str">
            <v>01.100.04</v>
          </cell>
          <cell r="B10" t="str">
            <v>ESCAVAÇÃO, CARGA, TRANSPORTE MAT. 1ª CATEGORIA DMT=400M A 600M COM MOTOSCRAPER</v>
          </cell>
          <cell r="C10" t="str">
            <v>m³</v>
          </cell>
          <cell r="D10" t="str">
            <v>DNER-ES-280/97</v>
          </cell>
          <cell r="E10">
            <v>2.24</v>
          </cell>
          <cell r="F10">
            <v>0.73</v>
          </cell>
          <cell r="G10">
            <v>2.97</v>
          </cell>
          <cell r="H10" t="str">
            <v>Terraplenagem</v>
          </cell>
        </row>
        <row r="11">
          <cell r="A11" t="str">
            <v>01.100.05</v>
          </cell>
          <cell r="B11" t="str">
            <v>ESCAVAÇÃO, CARGA, TRANSPORTE MAT. 1ª CATEGORIA DMT=600M A 800M COM MOTOSCRAPER</v>
          </cell>
          <cell r="C11" t="str">
            <v>m³</v>
          </cell>
          <cell r="D11" t="str">
            <v>DNER-ES-280/97</v>
          </cell>
          <cell r="E11">
            <v>2.54</v>
          </cell>
          <cell r="F11">
            <v>0.83</v>
          </cell>
          <cell r="G11">
            <v>3.37</v>
          </cell>
          <cell r="H11" t="str">
            <v>Terraplenagem</v>
          </cell>
        </row>
        <row r="12">
          <cell r="A12" t="str">
            <v>01.100.06</v>
          </cell>
          <cell r="B12" t="str">
            <v>ESCAVAÇÃO, CARGA, TRANSPORTE MAT. 1ª CATEGORIA DMT=800M A 1000M COM MOTOSCRAPER</v>
          </cell>
          <cell r="C12" t="str">
            <v>m³</v>
          </cell>
          <cell r="D12" t="str">
            <v>DNER-ES-280/97</v>
          </cell>
          <cell r="E12">
            <v>2.92</v>
          </cell>
          <cell r="F12">
            <v>0.95</v>
          </cell>
          <cell r="G12">
            <v>3.87</v>
          </cell>
          <cell r="H12" t="str">
            <v>Terraplenagem</v>
          </cell>
        </row>
        <row r="13">
          <cell r="A13" t="str">
            <v>01.100.07</v>
          </cell>
          <cell r="B13" t="str">
            <v>ESCAVAÇÃO, CARGA, TRANSPORTE MAT. 1ª CATEGORIA DMT=1000M A 1200M COM MOTOSCRAPER</v>
          </cell>
          <cell r="C13" t="str">
            <v>m³</v>
          </cell>
          <cell r="D13" t="str">
            <v>DNER-ES-280/97</v>
          </cell>
          <cell r="E13">
            <v>3.32</v>
          </cell>
          <cell r="F13">
            <v>1.08</v>
          </cell>
          <cell r="G13">
            <v>4.4</v>
          </cell>
          <cell r="H13" t="str">
            <v>Terraplenagem</v>
          </cell>
        </row>
        <row r="14">
          <cell r="A14" t="str">
            <v>01.100.11</v>
          </cell>
          <cell r="B14" t="str">
            <v>ESCAVAÇÃO, CARGA, TRANSPORTE MAT. 1ª CATEGORIA DMT=400M A 600M COM CAMINHÃO BASCULANTE</v>
          </cell>
          <cell r="C14" t="str">
            <v>m³</v>
          </cell>
          <cell r="D14" t="str">
            <v>DNER-ES-280/97</v>
          </cell>
          <cell r="E14">
            <v>2.01</v>
          </cell>
          <cell r="F14">
            <v>0.66</v>
          </cell>
          <cell r="G14">
            <v>2.67</v>
          </cell>
          <cell r="H14" t="str">
            <v>Terraplenagem</v>
          </cell>
        </row>
        <row r="15">
          <cell r="A15" t="str">
            <v>01.100.15</v>
          </cell>
          <cell r="B15" t="str">
            <v>ESCAVAÇÃO, CARGA, TRANSPORTE MAT. 1ª CATEGORIA DMT=1200M A 1400M COM CAMINHÃO BASCULANTE</v>
          </cell>
          <cell r="C15" t="str">
            <v>m³</v>
          </cell>
          <cell r="D15" t="str">
            <v>DNER-ES-280/97</v>
          </cell>
          <cell r="E15">
            <v>2.49</v>
          </cell>
          <cell r="F15">
            <v>0.81</v>
          </cell>
          <cell r="G15">
            <v>3.3000000000000003</v>
          </cell>
          <cell r="H15" t="str">
            <v>Terraplenagem</v>
          </cell>
        </row>
        <row r="16">
          <cell r="A16" t="str">
            <v>01.100.16</v>
          </cell>
          <cell r="B16" t="str">
            <v>ESCAVAÇÃO, CARGA, TRANSPORTE MAT. 1ª CATEGORIA DMT=1400M A 1600M COM CAMINHÃO BASCULANTE</v>
          </cell>
          <cell r="C16" t="str">
            <v>m³</v>
          </cell>
          <cell r="D16" t="str">
            <v>DNER-ES-280/97</v>
          </cell>
          <cell r="E16">
            <v>2.57</v>
          </cell>
          <cell r="F16">
            <v>0.84</v>
          </cell>
          <cell r="G16">
            <v>3.4099999999999997</v>
          </cell>
          <cell r="H16" t="str">
            <v>Terraplenagem</v>
          </cell>
        </row>
        <row r="17">
          <cell r="A17" t="str">
            <v>01.100.17</v>
          </cell>
          <cell r="B17" t="str">
            <v>ESCAVAÇÃO, CARGA, TRANSPORTE MAT. 1ª CATEGORIA DMT=1600M A 1800M COM CAMINHÃO BASCULANTE</v>
          </cell>
          <cell r="C17" t="str">
            <v>m³</v>
          </cell>
          <cell r="D17" t="str">
            <v>DNER-ES-280/97</v>
          </cell>
          <cell r="E17">
            <v>2.63</v>
          </cell>
          <cell r="F17">
            <v>0.86</v>
          </cell>
          <cell r="G17">
            <v>3.4899999999999998</v>
          </cell>
          <cell r="H17" t="str">
            <v>Terraplenagem</v>
          </cell>
        </row>
        <row r="18">
          <cell r="A18" t="str">
            <v>01.100.18</v>
          </cell>
          <cell r="B18" t="str">
            <v>ESCAVAÇÃO, CARGA, TRANSPORTE MAT. 1ª CATEGORIA DMT=1800M A 2000M COM CAMINHÃO BASCULANTE</v>
          </cell>
          <cell r="C18" t="str">
            <v>m³</v>
          </cell>
          <cell r="D18" t="str">
            <v>DNER-ES-280/97</v>
          </cell>
          <cell r="E18">
            <v>2.77</v>
          </cell>
          <cell r="F18">
            <v>0.91</v>
          </cell>
          <cell r="G18">
            <v>3.68</v>
          </cell>
          <cell r="H18" t="str">
            <v>Terraplenagem</v>
          </cell>
        </row>
        <row r="19">
          <cell r="A19" t="str">
            <v>01.100.19</v>
          </cell>
          <cell r="B19" t="str">
            <v>ESCAVAÇÃO, CARGA, TRANSPORTE MAT. 1ª CATEGORIA DMT=2000M A 3000M COM CAMINHÃO BASCULANTE</v>
          </cell>
          <cell r="C19" t="str">
            <v>m³</v>
          </cell>
          <cell r="D19" t="str">
            <v>DNER-ES-280/97</v>
          </cell>
          <cell r="E19">
            <v>3.1</v>
          </cell>
          <cell r="F19">
            <v>1.01</v>
          </cell>
          <cell r="G19">
            <v>4.11</v>
          </cell>
          <cell r="H19" t="str">
            <v>Terraplenagem</v>
          </cell>
        </row>
        <row r="20">
          <cell r="A20" t="str">
            <v>01.100.20</v>
          </cell>
          <cell r="B20" t="str">
            <v>ESCAVAÇÃO, CARGA, TRANSPORTE MAT. 1ª CATEGORIA DMT=3000M A 5000M COM CAMINHÃO BASCULANTE</v>
          </cell>
          <cell r="C20" t="str">
            <v>m³</v>
          </cell>
          <cell r="D20" t="str">
            <v>DNER-ES-280/97</v>
          </cell>
          <cell r="E20">
            <v>4</v>
          </cell>
          <cell r="F20">
            <v>1.31</v>
          </cell>
          <cell r="G20">
            <v>5.3100000000000005</v>
          </cell>
          <cell r="H20" t="str">
            <v>Terraplenagem</v>
          </cell>
        </row>
        <row r="21">
          <cell r="A21" t="str">
            <v>01.100.50</v>
          </cell>
          <cell r="B21" t="str">
            <v>ESCAVAÇÃO, CARGA, TRANSPORTE MAT. 1ª CATEGORIA DMT&gt;5000M COM CAMINHÃO BASCULANTE</v>
          </cell>
          <cell r="C21" t="str">
            <v>m³</v>
          </cell>
          <cell r="D21" t="str">
            <v>DNER-ES-280/97</v>
          </cell>
          <cell r="E21">
            <v>4.35</v>
          </cell>
          <cell r="F21">
            <v>1.42</v>
          </cell>
          <cell r="G21">
            <v>5.77</v>
          </cell>
          <cell r="H21" t="str">
            <v>Terraplenagem</v>
          </cell>
        </row>
        <row r="22">
          <cell r="A22" t="str">
            <v>01.101.01</v>
          </cell>
          <cell r="B22" t="str">
            <v>ESCAVAÇÃO, CARGA, TRANSPORTE MAT. 2ª CATEGORIA DMT=50M</v>
          </cell>
          <cell r="C22" t="str">
            <v>m³</v>
          </cell>
          <cell r="D22" t="str">
            <v>DNER-ES-280/97</v>
          </cell>
          <cell r="E22">
            <v>1.15</v>
          </cell>
          <cell r="F22">
            <v>0.38</v>
          </cell>
          <cell r="G22">
            <v>1.5299999999999998</v>
          </cell>
          <cell r="H22" t="str">
            <v>Terraplenagem</v>
          </cell>
        </row>
        <row r="23">
          <cell r="A23" t="str">
            <v>01.101.02</v>
          </cell>
          <cell r="B23" t="str">
            <v>ESCAVAÇÃO, CARGA, TRANSPORTE MAT. 2ª CATEGORIA DMT=50 A 200M COM MOTOSCRAPER</v>
          </cell>
          <cell r="C23" t="str">
            <v>m³</v>
          </cell>
          <cell r="D23" t="str">
            <v>DNER-ES-280/97</v>
          </cell>
          <cell r="E23">
            <v>2.73</v>
          </cell>
          <cell r="F23">
            <v>0.89</v>
          </cell>
          <cell r="G23">
            <v>3.62</v>
          </cell>
          <cell r="H23" t="str">
            <v>Terraplenagem</v>
          </cell>
        </row>
        <row r="24">
          <cell r="A24" t="str">
            <v>01.101.03</v>
          </cell>
          <cell r="B24" t="str">
            <v>ESCAVAÇÃO, CARGA, TRANSPORTE MAT. 2ª CATEGORIA DMT=200 A 400M COM MOTOSCRAPER</v>
          </cell>
          <cell r="C24" t="str">
            <v>m³</v>
          </cell>
          <cell r="D24" t="str">
            <v>DNER-ES-280/97</v>
          </cell>
          <cell r="E24">
            <v>2.75</v>
          </cell>
          <cell r="F24">
            <v>0.9</v>
          </cell>
          <cell r="G24">
            <v>3.65</v>
          </cell>
          <cell r="H24" t="str">
            <v>Terraplenagem</v>
          </cell>
        </row>
        <row r="25">
          <cell r="A25" t="str">
            <v>01.101.04</v>
          </cell>
          <cell r="B25" t="str">
            <v>ESCAVAÇÃO, CARGA, TRANSPORTE MAT. 2ª CATEGORIA DMT=400 A 600M COM MOTOSCRAPER</v>
          </cell>
          <cell r="C25" t="str">
            <v>m³</v>
          </cell>
          <cell r="D25" t="str">
            <v>DNER-ES-280/97</v>
          </cell>
          <cell r="E25">
            <v>3.31</v>
          </cell>
          <cell r="F25">
            <v>1.08</v>
          </cell>
          <cell r="G25">
            <v>4.390000000000001</v>
          </cell>
          <cell r="H25" t="str">
            <v>Terraplenagem</v>
          </cell>
        </row>
        <row r="26">
          <cell r="A26" t="str">
            <v>01.101.05</v>
          </cell>
          <cell r="B26" t="str">
            <v>ESCAVAÇÃO, CARGA, TRANSPORTE MAT. 2ª CATEGORIA DMT=600 A 800M COM MOTOSCRAPER</v>
          </cell>
          <cell r="C26" t="str">
            <v>m³</v>
          </cell>
          <cell r="D26" t="str">
            <v>DNER-ES-280/97</v>
          </cell>
          <cell r="E26">
            <v>3.87</v>
          </cell>
          <cell r="F26">
            <v>1.26</v>
          </cell>
          <cell r="G26">
            <v>5.13</v>
          </cell>
          <cell r="H26" t="str">
            <v>Terraplenagem</v>
          </cell>
        </row>
        <row r="27">
          <cell r="A27" t="str">
            <v>01.101.06</v>
          </cell>
          <cell r="B27" t="str">
            <v>ESCAVAÇÃO, CARGA, TRANSPORTE MAT. 2ª CATEGORIA DMT=800 A 1000M COM MOTOSCRAPER</v>
          </cell>
          <cell r="C27" t="str">
            <v>m³</v>
          </cell>
          <cell r="D27" t="str">
            <v>DNER-ES-280/97</v>
          </cell>
          <cell r="E27">
            <v>4.43</v>
          </cell>
          <cell r="F27">
            <v>1.45</v>
          </cell>
          <cell r="G27">
            <v>5.88</v>
          </cell>
          <cell r="H27" t="str">
            <v>Terraplenagem</v>
          </cell>
        </row>
        <row r="28">
          <cell r="A28" t="str">
            <v>01.101.07</v>
          </cell>
          <cell r="B28" t="str">
            <v>ESCAVAÇÃO, CARGA, TRANSPORTE MAT. 2ª CATEGORIA DMT=1000 A 1200M COM MOTOSCRAPER</v>
          </cell>
          <cell r="C28" t="str">
            <v>m³</v>
          </cell>
          <cell r="D28" t="str">
            <v>DNER-ES-280/97</v>
          </cell>
          <cell r="E28">
            <v>4.43</v>
          </cell>
          <cell r="F28">
            <v>1.45</v>
          </cell>
          <cell r="G28">
            <v>5.88</v>
          </cell>
          <cell r="H28" t="str">
            <v>Terraplenagem</v>
          </cell>
        </row>
        <row r="29">
          <cell r="A29" t="str">
            <v>01.101.08</v>
          </cell>
          <cell r="B29" t="str">
            <v>ESCAVAÇÃO, CARGA, TRANSPORTE MAT. 2ª CATEGORIA DMT=1200 A 1400M COM MOTOSCRAPER</v>
          </cell>
          <cell r="C29" t="str">
            <v>m³</v>
          </cell>
          <cell r="D29" t="str">
            <v>DNER-ES-280/97</v>
          </cell>
          <cell r="E29">
            <v>5</v>
          </cell>
          <cell r="F29">
            <v>1.63</v>
          </cell>
          <cell r="G29">
            <v>6.63</v>
          </cell>
          <cell r="H29" t="str">
            <v>Terraplenagem</v>
          </cell>
        </row>
        <row r="30">
          <cell r="A30" t="str">
            <v>01.101.10</v>
          </cell>
          <cell r="B30" t="str">
            <v>ESCAVAÇÃO, CARGA, TRANSPORTE MAT. 2ª CATEGORIA DMT=1600 A 1800M COM MOTOSCRAPER</v>
          </cell>
          <cell r="C30" t="str">
            <v>m³</v>
          </cell>
          <cell r="D30" t="str">
            <v>DNER-ES-280/97</v>
          </cell>
          <cell r="E30">
            <v>3.04</v>
          </cell>
          <cell r="F30">
            <v>0.99</v>
          </cell>
          <cell r="G30">
            <v>4.03</v>
          </cell>
          <cell r="H30" t="str">
            <v>Terraplenagem</v>
          </cell>
        </row>
        <row r="31">
          <cell r="A31" t="str">
            <v>01.102.01</v>
          </cell>
          <cell r="B31" t="str">
            <v>ESCAVAÇÃO, CARGA, TRANSPORTE MAT. 3ª CATEGORIA DMT=50M</v>
          </cell>
          <cell r="C31" t="str">
            <v>m³</v>
          </cell>
          <cell r="D31" t="str">
            <v>DNER-ES-280/97</v>
          </cell>
          <cell r="E31">
            <v>9.15481</v>
          </cell>
          <cell r="F31">
            <v>2.99</v>
          </cell>
          <cell r="G31">
            <v>12.14481</v>
          </cell>
          <cell r="H31" t="str">
            <v>Terraplenagem</v>
          </cell>
        </row>
        <row r="32">
          <cell r="A32" t="str">
            <v>01.102.02</v>
          </cell>
          <cell r="B32" t="str">
            <v>ESCAVAÇÃO, CARGA, TRANSPORTE MAT. 3ª CATEGORIA DMT=50 A 200M COM CAMINHÃO BASCULANTE</v>
          </cell>
          <cell r="C32" t="str">
            <v>m³</v>
          </cell>
          <cell r="D32" t="str">
            <v>DNER-ES-280/97</v>
          </cell>
          <cell r="E32">
            <v>10.31481</v>
          </cell>
          <cell r="F32">
            <v>3.37</v>
          </cell>
          <cell r="G32">
            <v>13.684809999999999</v>
          </cell>
          <cell r="H32" t="str">
            <v>Terraplenagem</v>
          </cell>
        </row>
        <row r="33">
          <cell r="A33" t="str">
            <v>01.102.03</v>
          </cell>
          <cell r="B33" t="str">
            <v>ESCAVAÇÃO, CARGA, TRANSPORTE MAT. 3ª CATEGORIA DMT=200 A 400M COM CAMINHÃO BASCULANTE</v>
          </cell>
          <cell r="C33" t="str">
            <v>m³</v>
          </cell>
          <cell r="D33" t="str">
            <v>DNER-ES-280/97</v>
          </cell>
          <cell r="E33">
            <v>10.55481</v>
          </cell>
          <cell r="F33">
            <v>3.45</v>
          </cell>
          <cell r="G33">
            <v>14.004809999999999</v>
          </cell>
          <cell r="H33" t="str">
            <v>Terraplenagem</v>
          </cell>
        </row>
        <row r="34">
          <cell r="A34" t="str">
            <v>01.102.04</v>
          </cell>
          <cell r="B34" t="str">
            <v>ESCAVAÇÃO, CARGA, TRANSPORTE MAT. 3ª CATEGORIA DMT=400 A 600M COM CAMINHÃO BASCULANTE</v>
          </cell>
          <cell r="C34" t="str">
            <v>m³</v>
          </cell>
          <cell r="D34" t="str">
            <v>DNER-ES-280/97</v>
          </cell>
          <cell r="E34">
            <v>10.91481</v>
          </cell>
          <cell r="F34">
            <v>3.57</v>
          </cell>
          <cell r="G34">
            <v>14.48481</v>
          </cell>
          <cell r="H34" t="str">
            <v>Terraplenagem</v>
          </cell>
        </row>
        <row r="35">
          <cell r="A35" t="str">
            <v>01.102.05</v>
          </cell>
          <cell r="B35" t="str">
            <v>ESCAVAÇÃO, CARGA, TRANSPORTE MAT. 3ª CATEGORIA DMT=600 A 800M COM CAMINHÃO BASCULANTE</v>
          </cell>
          <cell r="C35" t="str">
            <v>m³</v>
          </cell>
          <cell r="D35" t="str">
            <v>DNER-ES-280/97</v>
          </cell>
          <cell r="E35">
            <v>11.15481</v>
          </cell>
          <cell r="F35">
            <v>3.65</v>
          </cell>
          <cell r="G35">
            <v>14.80481</v>
          </cell>
          <cell r="H35" t="str">
            <v>Terraplenagem</v>
          </cell>
        </row>
        <row r="36">
          <cell r="A36" t="str">
            <v>01.102.06</v>
          </cell>
          <cell r="B36" t="str">
            <v>ESCAVAÇÃO, CARGA, TRANSPORTE MAT. 3ª CATEGORIA DMT=800 A 1000M COM CAMINHÃO BASCULANTE</v>
          </cell>
          <cell r="C36" t="str">
            <v>m³</v>
          </cell>
          <cell r="D36" t="str">
            <v>DNER-ES-280/97</v>
          </cell>
          <cell r="E36">
            <v>11.38481</v>
          </cell>
          <cell r="F36">
            <v>3.72</v>
          </cell>
          <cell r="G36">
            <v>15.10481</v>
          </cell>
          <cell r="H36" t="str">
            <v>Terraplenagem</v>
          </cell>
        </row>
        <row r="37">
          <cell r="A37" t="str">
            <v>01.102.07</v>
          </cell>
          <cell r="B37" t="str">
            <v>ESCAVAÇÃO, CARGA, TRANSPORTE MAT. 3ª CATEGORIA DMT=1000 A 1200M COM CAMINHÃO BASCULANTE</v>
          </cell>
          <cell r="C37" t="str">
            <v>m³</v>
          </cell>
          <cell r="D37" t="str">
            <v>DNER-ES-280/97</v>
          </cell>
          <cell r="E37">
            <v>11.494810000000001</v>
          </cell>
          <cell r="F37">
            <v>3.76</v>
          </cell>
          <cell r="G37">
            <v>15.25481</v>
          </cell>
          <cell r="H37" t="str">
            <v>Terraplenagem</v>
          </cell>
        </row>
        <row r="38">
          <cell r="A38" t="str">
            <v>01.102.08</v>
          </cell>
          <cell r="B38" t="str">
            <v>ESCAVAÇÃO, CARGA, TRANSPORTE MAT. 3ª CATEGORIA DMT=1200 A 1400M COM CAMINHÃO BASCULANTE</v>
          </cell>
          <cell r="C38" t="str">
            <v>m³</v>
          </cell>
          <cell r="D38" t="str">
            <v>DNER-ES-280/97</v>
          </cell>
          <cell r="E38">
            <v>11.69481</v>
          </cell>
          <cell r="F38">
            <v>3.82</v>
          </cell>
          <cell r="G38">
            <v>15.51481</v>
          </cell>
          <cell r="H38" t="str">
            <v>Terraplenagem</v>
          </cell>
        </row>
        <row r="39">
          <cell r="A39" t="str">
            <v>01.102.10</v>
          </cell>
          <cell r="B39" t="str">
            <v>ESCAVAÇÃO, CARGA, TRANSPORTE MAT. 3ª CATEGORIA DMT=1600 A 1800M COM CAMINHÃO BASCULANTE</v>
          </cell>
          <cell r="C39" t="str">
            <v>m³</v>
          </cell>
          <cell r="D39" t="str">
            <v>DNER-ES-280/97</v>
          </cell>
          <cell r="E39">
            <v>11.994810000000001</v>
          </cell>
          <cell r="F39">
            <v>3.92</v>
          </cell>
          <cell r="G39">
            <v>15.914810000000001</v>
          </cell>
          <cell r="H39" t="str">
            <v>Terraplenagem</v>
          </cell>
        </row>
        <row r="40">
          <cell r="A40" t="str">
            <v>01.102.12</v>
          </cell>
          <cell r="B40" t="str">
            <v>ESCAVAÇÃO, CARGA, TRANSPORTE MAT. 3ª CATEGORIA DMT=2000 A 3000M COM CAMINHÃO BASCULANTE</v>
          </cell>
          <cell r="C40" t="str">
            <v>m³</v>
          </cell>
          <cell r="D40" t="str">
            <v>DNER-ES-280/97</v>
          </cell>
          <cell r="E40">
            <v>12.16481</v>
          </cell>
          <cell r="F40">
            <v>3.98</v>
          </cell>
          <cell r="G40">
            <v>16.14481</v>
          </cell>
          <cell r="H40" t="str">
            <v>Terraplenagem</v>
          </cell>
        </row>
        <row r="41">
          <cell r="A41" t="str">
            <v>01.102.13</v>
          </cell>
          <cell r="B41" t="str">
            <v>ESCAVAÇÃO, CARGA, TRANSPORTE MAT. 3ª CATEGORIA DMT=3000 A 5000M COM CAMINHÃO BASCULANTE</v>
          </cell>
          <cell r="C41" t="str">
            <v>m³</v>
          </cell>
          <cell r="D41" t="str">
            <v>DNER-ES-280/97</v>
          </cell>
          <cell r="E41">
            <v>12.36481</v>
          </cell>
          <cell r="F41">
            <v>4.04</v>
          </cell>
          <cell r="G41">
            <v>16.40481</v>
          </cell>
          <cell r="H41" t="str">
            <v>Terraplenagem</v>
          </cell>
        </row>
        <row r="42">
          <cell r="A42" t="str">
            <v>01.300.01</v>
          </cell>
          <cell r="B42" t="str">
            <v>ESCAVAÇÃO CARGA TRANSPORTE DE SOLOS MOLES DMT 0 A 200M</v>
          </cell>
          <cell r="C42" t="str">
            <v>m³</v>
          </cell>
          <cell r="D42" t="str">
            <v>DNER-ES-280/97</v>
          </cell>
          <cell r="E42">
            <v>5.26</v>
          </cell>
          <cell r="F42">
            <v>1.72</v>
          </cell>
          <cell r="G42">
            <v>6.9799999999999995</v>
          </cell>
          <cell r="H42" t="str">
            <v>Terraplenagem</v>
          </cell>
        </row>
        <row r="43">
          <cell r="A43" t="str">
            <v>01.300.02</v>
          </cell>
          <cell r="B43" t="str">
            <v>ESCAVAÇÃO CARGA TRANSPORTE DE SOLOS MOLES DMT 200 A 400M</v>
          </cell>
          <cell r="C43" t="str">
            <v>m³</v>
          </cell>
          <cell r="D43" t="str">
            <v>DNER-ES-280/97</v>
          </cell>
          <cell r="E43">
            <v>5.65</v>
          </cell>
          <cell r="F43">
            <v>1.85</v>
          </cell>
          <cell r="G43">
            <v>7.5</v>
          </cell>
          <cell r="H43" t="str">
            <v>Terraplenagem</v>
          </cell>
        </row>
        <row r="44">
          <cell r="A44" t="str">
            <v>01.300.03</v>
          </cell>
          <cell r="B44" t="str">
            <v>ESCAVAÇÃO CARGA TRANSPORTE DE SOLOS MOLES DMT 400 A 600M</v>
          </cell>
          <cell r="C44" t="str">
            <v>m³</v>
          </cell>
          <cell r="D44" t="str">
            <v>DNER-ES-280/97</v>
          </cell>
          <cell r="E44">
            <v>5.81</v>
          </cell>
          <cell r="F44">
            <v>1.9</v>
          </cell>
          <cell r="G44">
            <v>7.709999999999999</v>
          </cell>
          <cell r="H44" t="str">
            <v>Terraplenagem</v>
          </cell>
        </row>
        <row r="45">
          <cell r="A45" t="str">
            <v>01.300.04</v>
          </cell>
          <cell r="B45" t="str">
            <v>ESCAVAÇÃO CARGA TRANSPORTE DE SOLOS MOLES DMT 600 A 800M</v>
          </cell>
          <cell r="C45" t="str">
            <v>m³</v>
          </cell>
          <cell r="D45" t="str">
            <v>DNER-ES-280/97</v>
          </cell>
          <cell r="E45">
            <v>6</v>
          </cell>
          <cell r="F45">
            <v>1.96</v>
          </cell>
          <cell r="G45">
            <v>7.96</v>
          </cell>
          <cell r="H45" t="str">
            <v>Terraplenagem</v>
          </cell>
        </row>
        <row r="46">
          <cell r="A46" t="str">
            <v>01.300.05</v>
          </cell>
          <cell r="B46" t="str">
            <v>ESCAVAÇÃO CARGA TRANSPORTE DE SOLOS MOLES DMT 800 A 1000M</v>
          </cell>
          <cell r="C46" t="str">
            <v>m³</v>
          </cell>
          <cell r="D46" t="str">
            <v>DNER-ES-280/97</v>
          </cell>
          <cell r="E46">
            <v>6.39</v>
          </cell>
          <cell r="F46">
            <v>2.09</v>
          </cell>
          <cell r="G46">
            <v>8.48</v>
          </cell>
          <cell r="H46" t="str">
            <v>Terraplenagem</v>
          </cell>
        </row>
        <row r="47">
          <cell r="A47" t="str">
            <v>01.300.08</v>
          </cell>
          <cell r="B47" t="str">
            <v>ESCAVAÇÃO CARGA TRANSPORTE DE SOLOS MOLES DMT 1400 A 1600M</v>
          </cell>
          <cell r="C47" t="str">
            <v>m³</v>
          </cell>
          <cell r="D47" t="str">
            <v>DNER-ES-280/97</v>
          </cell>
          <cell r="E47">
            <v>6.94</v>
          </cell>
          <cell r="F47">
            <v>2.27</v>
          </cell>
          <cell r="G47">
            <v>9.21</v>
          </cell>
          <cell r="H47" t="str">
            <v>Terraplenagem</v>
          </cell>
        </row>
        <row r="48">
          <cell r="A48" t="str">
            <v>01.300.09</v>
          </cell>
          <cell r="B48" t="str">
            <v>ESCAVAÇÃO CARGA TRANSPORTE DE SOLOS MOLES DMT 1600 A 1800M</v>
          </cell>
          <cell r="C48" t="str">
            <v>m³</v>
          </cell>
          <cell r="D48" t="str">
            <v>DNER-ES-280/97</v>
          </cell>
          <cell r="E48">
            <v>7.12</v>
          </cell>
          <cell r="F48">
            <v>2.33</v>
          </cell>
          <cell r="G48">
            <v>9.45</v>
          </cell>
          <cell r="H48" t="str">
            <v>Terraplenagem</v>
          </cell>
        </row>
        <row r="49">
          <cell r="A49" t="str">
            <v>01.300.11</v>
          </cell>
          <cell r="B49" t="str">
            <v>ESCAVAÇÃO CARGA TRANSPORTE DE SOLOS MOLES DMT 2000 A 3000M</v>
          </cell>
          <cell r="C49" t="str">
            <v>m³</v>
          </cell>
          <cell r="D49" t="str">
            <v>DNER-ES-280/97</v>
          </cell>
          <cell r="E49">
            <v>7.77</v>
          </cell>
          <cell r="F49">
            <v>2.54</v>
          </cell>
          <cell r="G49">
            <v>10.309999999999999</v>
          </cell>
          <cell r="H49" t="str">
            <v>Terraplenagem</v>
          </cell>
        </row>
        <row r="50">
          <cell r="A50" t="str">
            <v>01.510.00</v>
          </cell>
          <cell r="B50" t="str">
            <v>COMPACTAÇÃO DE ATERROS A 95% DO PROCTOR NORMAL</v>
          </cell>
          <cell r="C50" t="str">
            <v>m³</v>
          </cell>
          <cell r="D50" t="str">
            <v>DNER-ES-282/97</v>
          </cell>
          <cell r="E50">
            <v>0.8</v>
          </cell>
          <cell r="F50">
            <v>0.26</v>
          </cell>
          <cell r="G50">
            <v>1.06</v>
          </cell>
          <cell r="H50" t="str">
            <v>Terraplenagem</v>
          </cell>
        </row>
        <row r="51">
          <cell r="A51" t="str">
            <v>01.511.00</v>
          </cell>
          <cell r="B51" t="str">
            <v>COMPACTAÇÃO DE ATERROS A 100% DO PROCTOR NORMAL</v>
          </cell>
          <cell r="C51" t="str">
            <v>m³</v>
          </cell>
          <cell r="D51" t="str">
            <v>DNER-ES-282/97</v>
          </cell>
          <cell r="E51">
            <v>0.95</v>
          </cell>
          <cell r="F51">
            <v>0.31</v>
          </cell>
          <cell r="G51">
            <v>1.26</v>
          </cell>
          <cell r="H51" t="str">
            <v>Terraplenagem</v>
          </cell>
        </row>
        <row r="52">
          <cell r="A52" t="str">
            <v>10.000.01</v>
          </cell>
          <cell r="B52" t="str">
            <v>CAMADA DRENANTE (AREIA) PARA FUNDAÇÃO EM ATERROS</v>
          </cell>
          <cell r="C52" t="str">
            <v>m³</v>
          </cell>
          <cell r="D52" t="str">
            <v>DNER-ES-282/98</v>
          </cell>
          <cell r="E52">
            <v>41</v>
          </cell>
          <cell r="F52">
            <v>13.4</v>
          </cell>
          <cell r="G52">
            <v>54.4</v>
          </cell>
          <cell r="H52" t="str">
            <v>Terraplenagem</v>
          </cell>
        </row>
        <row r="53">
          <cell r="A53" t="str">
            <v>DRENAGEM</v>
          </cell>
        </row>
        <row r="54">
          <cell r="A54" t="str">
            <v>04.000.00</v>
          </cell>
          <cell r="B54" t="str">
            <v>ESCAVAÇÃO MANUAL DE MATERIAL DE 1ª CATEGORIA</v>
          </cell>
          <cell r="C54" t="str">
            <v>m³</v>
          </cell>
          <cell r="D54" t="str">
            <v>DNER-ES-280/97</v>
          </cell>
          <cell r="E54">
            <v>15.54</v>
          </cell>
          <cell r="F54">
            <v>5.08</v>
          </cell>
          <cell r="G54">
            <v>20.619999999999997</v>
          </cell>
          <cell r="H54" t="str">
            <v>Drenagem</v>
          </cell>
        </row>
        <row r="55">
          <cell r="A55" t="str">
            <v>04.001.00</v>
          </cell>
          <cell r="B55" t="str">
            <v>ESCAVAÇÃO MECÂNICA DE VALA EM MATERIAL DE 1ª CATEGORIA</v>
          </cell>
          <cell r="C55" t="str">
            <v>m³</v>
          </cell>
          <cell r="D55" t="str">
            <v>DNER-ES-334/97</v>
          </cell>
          <cell r="E55">
            <v>1.78</v>
          </cell>
          <cell r="F55">
            <v>0.58</v>
          </cell>
          <cell r="G55">
            <v>2.36</v>
          </cell>
          <cell r="H55" t="str">
            <v>Drenagem</v>
          </cell>
        </row>
        <row r="56">
          <cell r="A56" t="str">
            <v>04.001.01</v>
          </cell>
          <cell r="B56" t="str">
            <v>ESCAVAÇÃO MECÂNICA REAT. E COMP. VALA MATERIAL 1ª CATEGORIA</v>
          </cell>
          <cell r="C56" t="str">
            <v>m³</v>
          </cell>
          <cell r="D56" t="str">
            <v>DNER-ES-334/97</v>
          </cell>
          <cell r="E56">
            <v>3.06</v>
          </cell>
          <cell r="F56">
            <v>1</v>
          </cell>
          <cell r="G56">
            <v>4.0600000000000005</v>
          </cell>
          <cell r="H56" t="str">
            <v>Drenagem</v>
          </cell>
        </row>
        <row r="57">
          <cell r="A57" t="str">
            <v>04.011.00</v>
          </cell>
          <cell r="B57" t="str">
            <v>ESCAVAÇÃO MECÂNICA DE VALA EM MATERIAL DE 2ª CATEGORIA</v>
          </cell>
          <cell r="C57" t="str">
            <v>m³</v>
          </cell>
          <cell r="D57" t="str">
            <v>DNER-ES-280/97</v>
          </cell>
          <cell r="E57">
            <v>2.13</v>
          </cell>
          <cell r="F57">
            <v>0.7</v>
          </cell>
          <cell r="G57">
            <v>2.83</v>
          </cell>
          <cell r="H57" t="str">
            <v>Drenagem</v>
          </cell>
        </row>
        <row r="58">
          <cell r="A58" t="str">
            <v>04.011.01</v>
          </cell>
          <cell r="B58" t="str">
            <v>ESCAVAÇÃO MECÂNICA REAT. E COMP. VALA MATERIAL 2ª CATEGORIA</v>
          </cell>
          <cell r="C58" t="str">
            <v>m³</v>
          </cell>
          <cell r="D58" t="str">
            <v>DNER-ES-334/97</v>
          </cell>
          <cell r="E58">
            <v>3.68</v>
          </cell>
          <cell r="F58">
            <v>1.2</v>
          </cell>
          <cell r="G58">
            <v>4.88</v>
          </cell>
          <cell r="H58" t="str">
            <v>Drenagem</v>
          </cell>
        </row>
        <row r="59">
          <cell r="A59" t="str">
            <v>04.400.01</v>
          </cell>
          <cell r="B59" t="str">
            <v>VALETA DE PROTEÇÃO DE CORTES C/ REVEST. VEGETAL - VPC 01</v>
          </cell>
          <cell r="C59" t="str">
            <v>m</v>
          </cell>
          <cell r="D59" t="str">
            <v>DNER-ES-288/97</v>
          </cell>
          <cell r="E59">
            <v>27.73</v>
          </cell>
          <cell r="F59">
            <v>9.06</v>
          </cell>
          <cell r="G59">
            <v>36.79</v>
          </cell>
          <cell r="H59" t="str">
            <v>Drenagem</v>
          </cell>
        </row>
        <row r="60">
          <cell r="A60" t="str">
            <v>04.400.04</v>
          </cell>
          <cell r="B60" t="str">
            <v>VALETA DE PROTEÇÃO DE CORTES C/ REVEST. CONCRETO - VPC 04</v>
          </cell>
          <cell r="C60" t="str">
            <v>m</v>
          </cell>
          <cell r="D60" t="str">
            <v>DNER-ES-288/97</v>
          </cell>
          <cell r="E60">
            <v>34.00000000000001</v>
          </cell>
          <cell r="F60">
            <v>11.11</v>
          </cell>
          <cell r="G60">
            <v>45.11000000000001</v>
          </cell>
          <cell r="H60" t="str">
            <v>Drenagem</v>
          </cell>
        </row>
        <row r="61">
          <cell r="A61" t="str">
            <v>04.401.01</v>
          </cell>
          <cell r="B61" t="str">
            <v>VALETA DE PROTEÇÃO DE ATERROS C/ REVEST. VEGETAL - VPA 01</v>
          </cell>
          <cell r="C61" t="str">
            <v>m</v>
          </cell>
          <cell r="D61" t="str">
            <v>DNER-ES-288/97</v>
          </cell>
          <cell r="E61">
            <v>28.54</v>
          </cell>
          <cell r="F61">
            <v>9.33</v>
          </cell>
          <cell r="G61">
            <v>37.87</v>
          </cell>
          <cell r="H61" t="str">
            <v>Drenagem</v>
          </cell>
        </row>
        <row r="62">
          <cell r="A62" t="str">
            <v>04.401.04</v>
          </cell>
          <cell r="B62" t="str">
            <v>VALETA DE PROTEÇÃO DE ATERROS C/ REVEST. CONCRETO - VPA 04</v>
          </cell>
          <cell r="C62" t="str">
            <v>m</v>
          </cell>
          <cell r="D62" t="str">
            <v>DNER-ES-288/97</v>
          </cell>
          <cell r="E62">
            <v>33.07</v>
          </cell>
          <cell r="F62">
            <v>10.81</v>
          </cell>
          <cell r="G62">
            <v>43.88</v>
          </cell>
          <cell r="H62" t="str">
            <v>Drenagem</v>
          </cell>
        </row>
        <row r="63">
          <cell r="A63" t="str">
            <v>04.500.02</v>
          </cell>
          <cell r="B63" t="str">
            <v>DRENO LONGITUDINAL PROF. P/CORTE EM SOLO - DPS 02</v>
          </cell>
          <cell r="C63" t="str">
            <v>m</v>
          </cell>
          <cell r="D63" t="str">
            <v>DNER-ES 292/97</v>
          </cell>
          <cell r="E63">
            <v>37.95</v>
          </cell>
          <cell r="F63">
            <v>12.4</v>
          </cell>
          <cell r="G63">
            <v>50.35</v>
          </cell>
          <cell r="H63" t="str">
            <v>Drenagem</v>
          </cell>
        </row>
        <row r="64">
          <cell r="A64" t="str">
            <v>04.500.07</v>
          </cell>
          <cell r="B64" t="str">
            <v>DRENO LONGITUDINAL PROF. P/CORTE EM SOLO - DPS 07</v>
          </cell>
          <cell r="C64" t="str">
            <v>m</v>
          </cell>
          <cell r="D64" t="str">
            <v>DNER-ES 292/97</v>
          </cell>
          <cell r="E64">
            <v>55.84</v>
          </cell>
          <cell r="F64">
            <v>18.25</v>
          </cell>
          <cell r="G64">
            <v>74.09</v>
          </cell>
          <cell r="H64" t="str">
            <v>Drenagem</v>
          </cell>
        </row>
        <row r="65">
          <cell r="A65" t="str">
            <v>04.502.02</v>
          </cell>
          <cell r="B65" t="str">
            <v>BOCA DE SAÍDA P/DRENO LONGITUDINAL PROF. BSD 02</v>
          </cell>
          <cell r="C65" t="str">
            <v>m</v>
          </cell>
          <cell r="D65" t="str">
            <v>DNER-ES 292/97</v>
          </cell>
          <cell r="E65">
            <v>63.86</v>
          </cell>
          <cell r="F65">
            <v>20.87</v>
          </cell>
          <cell r="G65">
            <v>84.73</v>
          </cell>
          <cell r="H65" t="str">
            <v>Drenagem</v>
          </cell>
        </row>
        <row r="66">
          <cell r="A66" t="str">
            <v>04.900.01</v>
          </cell>
          <cell r="B66" t="str">
            <v>SARJETA TRIANGULAR DE CONCRETO  – STC 01</v>
          </cell>
          <cell r="C66" t="str">
            <v>m</v>
          </cell>
          <cell r="D66" t="str">
            <v>DNER-ES 288/97</v>
          </cell>
          <cell r="E66">
            <v>28.789999999999996</v>
          </cell>
          <cell r="F66">
            <v>9.41</v>
          </cell>
          <cell r="G66">
            <v>38.199999999999996</v>
          </cell>
          <cell r="H66" t="str">
            <v>Drenagem</v>
          </cell>
        </row>
        <row r="67">
          <cell r="A67" t="str">
            <v>04.900.02</v>
          </cell>
          <cell r="B67" t="str">
            <v>SARJETA TRIANGULAR DE CONCRETO  – STC 02</v>
          </cell>
          <cell r="C67" t="str">
            <v>m</v>
          </cell>
          <cell r="D67" t="str">
            <v>DNER-ES 288/97</v>
          </cell>
          <cell r="E67">
            <v>19.32</v>
          </cell>
          <cell r="F67">
            <v>6.31</v>
          </cell>
          <cell r="G67">
            <v>25.63</v>
          </cell>
          <cell r="H67" t="str">
            <v>Drenagem</v>
          </cell>
        </row>
        <row r="68">
          <cell r="A68" t="str">
            <v>04.900.04</v>
          </cell>
          <cell r="B68" t="str">
            <v>SARJETA TRIANGULAR DE CONCRETO  – STC 04</v>
          </cell>
          <cell r="C68" t="str">
            <v>m</v>
          </cell>
          <cell r="D68" t="str">
            <v>DNER-ES 288/97</v>
          </cell>
          <cell r="E68">
            <v>13.63</v>
          </cell>
          <cell r="F68">
            <v>4.45</v>
          </cell>
          <cell r="G68">
            <v>18.080000000000002</v>
          </cell>
          <cell r="H68" t="str">
            <v>Drenagem</v>
          </cell>
        </row>
        <row r="69">
          <cell r="A69" t="str">
            <v>04.901.22</v>
          </cell>
          <cell r="B69" t="str">
            <v>SARJETA DE CANTEIRO CENTRAL DE CONCRETO - SCC 04</v>
          </cell>
          <cell r="C69" t="str">
            <v>m</v>
          </cell>
          <cell r="D69" t="str">
            <v>DNER-ES 288/97</v>
          </cell>
          <cell r="E69">
            <v>34.19</v>
          </cell>
          <cell r="F69">
            <v>11.17</v>
          </cell>
          <cell r="G69">
            <v>45.36</v>
          </cell>
          <cell r="H69" t="str">
            <v>Drenagem</v>
          </cell>
        </row>
        <row r="70">
          <cell r="A70" t="str">
            <v>04.910.01</v>
          </cell>
          <cell r="B70" t="str">
            <v>MEIO-FIO DE CONCRETO - MFC 01</v>
          </cell>
          <cell r="C70" t="str">
            <v>m</v>
          </cell>
          <cell r="D70" t="str">
            <v>DNER-ES 290/97</v>
          </cell>
          <cell r="E70">
            <v>27.869999999999997</v>
          </cell>
          <cell r="F70">
            <v>9.11</v>
          </cell>
          <cell r="G70">
            <v>36.98</v>
          </cell>
          <cell r="H70" t="str">
            <v>Drenagem</v>
          </cell>
        </row>
        <row r="71">
          <cell r="A71" t="str">
            <v>04.910.03</v>
          </cell>
          <cell r="B71" t="str">
            <v>MEIO-FIO DE CONCRETO - MFC 03</v>
          </cell>
          <cell r="C71" t="str">
            <v>m</v>
          </cell>
          <cell r="D71" t="str">
            <v>DNER-ES 290/97</v>
          </cell>
          <cell r="E71">
            <v>12.79</v>
          </cell>
          <cell r="F71">
            <v>4.18</v>
          </cell>
          <cell r="G71">
            <v>16.97</v>
          </cell>
          <cell r="H71" t="str">
            <v>Drenagem</v>
          </cell>
        </row>
        <row r="72">
          <cell r="A72" t="str">
            <v>04.910.05</v>
          </cell>
          <cell r="B72" t="str">
            <v>MEIO-FIO DE CONCRETO - MFC 05</v>
          </cell>
          <cell r="C72" t="str">
            <v>m</v>
          </cell>
          <cell r="D72" t="str">
            <v>DNER-ES 290/97</v>
          </cell>
          <cell r="E72">
            <v>12.839999999999998</v>
          </cell>
          <cell r="F72">
            <v>4.2</v>
          </cell>
          <cell r="G72">
            <v>17.04</v>
          </cell>
          <cell r="H72" t="str">
            <v>Drenagem</v>
          </cell>
        </row>
        <row r="73">
          <cell r="A73" t="str">
            <v>04.930.01</v>
          </cell>
          <cell r="B73" t="str">
            <v>CAIXA COLETORA DE SARJETA - CCS 01</v>
          </cell>
          <cell r="C73" t="str">
            <v>unid.</v>
          </cell>
          <cell r="D73" t="str">
            <v>DNER-ES-287/97</v>
          </cell>
          <cell r="E73">
            <v>694.62</v>
          </cell>
          <cell r="F73">
            <v>227</v>
          </cell>
          <cell r="G73">
            <v>921.62</v>
          </cell>
          <cell r="H73" t="str">
            <v>Drenagem</v>
          </cell>
        </row>
        <row r="74">
          <cell r="A74" t="str">
            <v>04.930.04</v>
          </cell>
          <cell r="B74" t="str">
            <v>CAIXA COLETORA DE SARJETA - CCS 04</v>
          </cell>
          <cell r="C74" t="str">
            <v>unid.</v>
          </cell>
          <cell r="D74" t="str">
            <v>DNER-ES-287/97</v>
          </cell>
          <cell r="E74">
            <v>636.63</v>
          </cell>
          <cell r="F74">
            <v>208.05</v>
          </cell>
          <cell r="G74">
            <v>844.6800000000001</v>
          </cell>
          <cell r="H74" t="str">
            <v>Drenagem</v>
          </cell>
        </row>
        <row r="75">
          <cell r="A75" t="str">
            <v>04.931.04</v>
          </cell>
          <cell r="B75" t="str">
            <v>CAIXA COLETORA DE TALVEGUE - CCT 04</v>
          </cell>
          <cell r="C75" t="str">
            <v>unid.</v>
          </cell>
          <cell r="D75" t="str">
            <v>DNER-ES-287/97</v>
          </cell>
          <cell r="E75">
            <v>648.08</v>
          </cell>
          <cell r="F75">
            <v>211.79</v>
          </cell>
          <cell r="G75">
            <v>859.87</v>
          </cell>
          <cell r="H75" t="str">
            <v>Drenagem</v>
          </cell>
        </row>
        <row r="76">
          <cell r="A76" t="str">
            <v>04.940.02</v>
          </cell>
          <cell r="B76" t="str">
            <v>DESCIDA D'ÁGUA TIPO RÁPIDA CANAL RETANGULAR - DAR 02</v>
          </cell>
          <cell r="C76" t="str">
            <v>m</v>
          </cell>
          <cell r="D76" t="str">
            <v>DNER-ES-291/97</v>
          </cell>
          <cell r="E76">
            <v>38.05</v>
          </cell>
          <cell r="F76">
            <v>12.43</v>
          </cell>
          <cell r="G76">
            <v>50.48</v>
          </cell>
          <cell r="H76" t="str">
            <v>Drenagem</v>
          </cell>
        </row>
        <row r="77">
          <cell r="A77" t="str">
            <v>04.940.03</v>
          </cell>
          <cell r="B77" t="str">
            <v>DESCIDA D'ÁGUA TIPO RÁPIDA CANAL RETANGULAR - DAR 03</v>
          </cell>
          <cell r="C77" t="str">
            <v>m</v>
          </cell>
          <cell r="D77" t="str">
            <v>DNER-ES-291/97</v>
          </cell>
          <cell r="E77">
            <v>52.16</v>
          </cell>
          <cell r="F77">
            <v>17.05</v>
          </cell>
          <cell r="G77">
            <v>69.21</v>
          </cell>
          <cell r="H77" t="str">
            <v>Drenagem</v>
          </cell>
        </row>
        <row r="78">
          <cell r="A78" t="str">
            <v>04.941.01</v>
          </cell>
          <cell r="B78" t="str">
            <v>DESCIDA D'ÁGUA ATERROS EM DEGRAUS - DAD 01</v>
          </cell>
          <cell r="C78" t="str">
            <v>m</v>
          </cell>
          <cell r="D78" t="str">
            <v>DNER-ES-291/97</v>
          </cell>
          <cell r="E78">
            <v>50.730000000000004</v>
          </cell>
          <cell r="F78">
            <v>16.58</v>
          </cell>
          <cell r="G78">
            <v>67.31</v>
          </cell>
          <cell r="H78" t="str">
            <v>Drenagem</v>
          </cell>
        </row>
        <row r="79">
          <cell r="A79" t="str">
            <v>04.941.06</v>
          </cell>
          <cell r="B79" t="str">
            <v>DESCIDA D'ÁGUA ATERROS EM DEGRAUS ARMADOS - DAD 06</v>
          </cell>
          <cell r="C79" t="str">
            <v>m</v>
          </cell>
          <cell r="D79" t="str">
            <v>DNER-ES-291/97</v>
          </cell>
          <cell r="E79">
            <v>213.45000000000002</v>
          </cell>
          <cell r="F79">
            <v>69.76</v>
          </cell>
          <cell r="G79">
            <v>283.21000000000004</v>
          </cell>
          <cell r="H79" t="str">
            <v>Drenagem</v>
          </cell>
        </row>
        <row r="80">
          <cell r="A80" t="str">
            <v>04.941.08</v>
          </cell>
          <cell r="B80" t="str">
            <v>DESCIDA D'ÁGUA ATERROS EM DEGRAUS ARMADOS - DAD 08</v>
          </cell>
          <cell r="C80" t="str">
            <v>m</v>
          </cell>
          <cell r="D80" t="str">
            <v>DNER-ES-291/97</v>
          </cell>
          <cell r="E80">
            <v>248.56</v>
          </cell>
          <cell r="F80">
            <v>81.23</v>
          </cell>
          <cell r="G80">
            <v>329.79</v>
          </cell>
          <cell r="H80" t="str">
            <v>Drenagem</v>
          </cell>
        </row>
        <row r="81">
          <cell r="A81" t="str">
            <v>04.941.31</v>
          </cell>
          <cell r="B81" t="str">
            <v>DESCIDA D'ÁGUA CORTES EM DEGRAUS - DCD 01</v>
          </cell>
          <cell r="C81" t="str">
            <v>m</v>
          </cell>
          <cell r="D81" t="str">
            <v>DNER-ES-291/97</v>
          </cell>
          <cell r="E81">
            <v>51.34000000000001</v>
          </cell>
          <cell r="F81">
            <v>16.78</v>
          </cell>
          <cell r="G81">
            <v>68.12</v>
          </cell>
          <cell r="H81" t="str">
            <v>Drenagem</v>
          </cell>
        </row>
        <row r="82">
          <cell r="A82" t="str">
            <v>04.941.32</v>
          </cell>
          <cell r="B82" t="str">
            <v>DESCIDA D'ÁGUA CORTES EM DEGRAUS ARM. - DCD 02</v>
          </cell>
          <cell r="C82" t="str">
            <v>m</v>
          </cell>
          <cell r="D82" t="str">
            <v>DNER-ES-291/97</v>
          </cell>
          <cell r="E82">
            <v>69.02000000000001</v>
          </cell>
          <cell r="F82">
            <v>22.56</v>
          </cell>
          <cell r="G82">
            <v>91.58000000000001</v>
          </cell>
          <cell r="H82" t="str">
            <v>Drenagem</v>
          </cell>
        </row>
        <row r="83">
          <cell r="A83" t="str">
            <v>04.942.01</v>
          </cell>
          <cell r="B83" t="str">
            <v>ENTRADA D'ÁGUA - EDA 01</v>
          </cell>
          <cell r="C83" t="str">
            <v>unid.</v>
          </cell>
          <cell r="D83" t="str">
            <v>DNER-ES-291/97</v>
          </cell>
          <cell r="E83">
            <v>22.689999999999998</v>
          </cell>
          <cell r="F83">
            <v>7.42</v>
          </cell>
          <cell r="G83">
            <v>30.11</v>
          </cell>
          <cell r="H83" t="str">
            <v>Drenagem</v>
          </cell>
        </row>
        <row r="84">
          <cell r="A84" t="str">
            <v>04.942.02</v>
          </cell>
          <cell r="B84" t="str">
            <v>ENTRADA D'ÁGUA - EDA 02</v>
          </cell>
          <cell r="C84" t="str">
            <v>unid.</v>
          </cell>
          <cell r="D84" t="str">
            <v>DNER-ES-291/97</v>
          </cell>
          <cell r="E84">
            <v>27.919999999999998</v>
          </cell>
          <cell r="F84">
            <v>9.12</v>
          </cell>
          <cell r="G84">
            <v>37.04</v>
          </cell>
          <cell r="H84" t="str">
            <v>Drenagem</v>
          </cell>
        </row>
        <row r="85">
          <cell r="A85" t="str">
            <v>04.950.01</v>
          </cell>
          <cell r="B85" t="str">
            <v>DISSIPADOR DE ENERGIA - DES 01</v>
          </cell>
          <cell r="C85" t="str">
            <v>unid.</v>
          </cell>
          <cell r="D85" t="str">
            <v>DNER-ES-283/97</v>
          </cell>
          <cell r="E85">
            <v>109.97999999999999</v>
          </cell>
          <cell r="F85">
            <v>35.94</v>
          </cell>
          <cell r="G85">
            <v>145.92</v>
          </cell>
          <cell r="H85" t="str">
            <v>Drenagem</v>
          </cell>
        </row>
        <row r="86">
          <cell r="A86" t="str">
            <v>04.950.21</v>
          </cell>
          <cell r="B86" t="str">
            <v>DISSIPADOR DE ENERGIA - DEB 01</v>
          </cell>
          <cell r="C86" t="str">
            <v>unid.</v>
          </cell>
          <cell r="D86" t="str">
            <v>DNER-ES-283/97</v>
          </cell>
          <cell r="E86">
            <v>121.85</v>
          </cell>
          <cell r="F86">
            <v>39.82</v>
          </cell>
          <cell r="G86">
            <v>161.67</v>
          </cell>
          <cell r="H86" t="str">
            <v>Drenagem</v>
          </cell>
        </row>
        <row r="87">
          <cell r="A87" t="str">
            <v>04.950.24</v>
          </cell>
          <cell r="B87" t="str">
            <v>DISSIPADOR DE ENERGIA - DEB 04</v>
          </cell>
          <cell r="C87" t="str">
            <v>unid.</v>
          </cell>
          <cell r="D87" t="str">
            <v>DNER-ES-283/97</v>
          </cell>
          <cell r="E87">
            <v>971.39</v>
          </cell>
          <cell r="F87">
            <v>317.45</v>
          </cell>
          <cell r="G87">
            <v>1288.84</v>
          </cell>
          <cell r="H87" t="str">
            <v>Drenagem</v>
          </cell>
        </row>
        <row r="88">
          <cell r="A88" t="str">
            <v>04.950.51</v>
          </cell>
          <cell r="B88" t="str">
            <v>DISSIPADOR DE ENERGIA - DED 01</v>
          </cell>
          <cell r="C88" t="str">
            <v>unid.</v>
          </cell>
          <cell r="D88" t="str">
            <v>DNER-ES-283/97</v>
          </cell>
          <cell r="E88">
            <v>127.19</v>
          </cell>
          <cell r="F88">
            <v>41.57</v>
          </cell>
          <cell r="G88">
            <v>168.76</v>
          </cell>
          <cell r="H88" t="str">
            <v>Drenagem</v>
          </cell>
        </row>
        <row r="89">
          <cell r="A89" t="str">
            <v>04.962.02</v>
          </cell>
          <cell r="B89" t="str">
            <v>CAIXA DE LIGAÇÃO E PASSAGEM - CLP 02</v>
          </cell>
          <cell r="C89" t="str">
            <v>unid.</v>
          </cell>
          <cell r="D89" t="str">
            <v>DNER-ES-287/97</v>
          </cell>
          <cell r="E89">
            <v>445.51</v>
          </cell>
          <cell r="F89">
            <v>145.59</v>
          </cell>
          <cell r="G89">
            <v>591.1</v>
          </cell>
          <cell r="H89" t="str">
            <v>Drenagem</v>
          </cell>
        </row>
        <row r="90">
          <cell r="A90" t="str">
            <v>04.990.01</v>
          </cell>
          <cell r="B90" t="str">
            <v>TRANSPOSIÇÃO DE SEGMENTO DE SARJETA - TSS 01</v>
          </cell>
          <cell r="C90" t="str">
            <v>m</v>
          </cell>
          <cell r="D90" t="str">
            <v>DNER-ES-287/97</v>
          </cell>
          <cell r="E90">
            <v>79.88</v>
          </cell>
          <cell r="F90">
            <v>26.1</v>
          </cell>
          <cell r="G90">
            <v>105.97999999999999</v>
          </cell>
          <cell r="H90" t="str">
            <v>Drenagem</v>
          </cell>
        </row>
        <row r="91">
          <cell r="A91" t="str">
            <v>04.990.03</v>
          </cell>
          <cell r="B91" t="str">
            <v>TRANSPOSIÇÃO DE SEGMENTO DE SARJETA - TSS 03</v>
          </cell>
          <cell r="C91" t="str">
            <v>m</v>
          </cell>
          <cell r="D91" t="str">
            <v>DNER-ES-287/97</v>
          </cell>
          <cell r="E91">
            <v>127.31</v>
          </cell>
          <cell r="F91">
            <v>41.6</v>
          </cell>
          <cell r="G91">
            <v>168.91</v>
          </cell>
          <cell r="H91" t="str">
            <v>Drenagem</v>
          </cell>
        </row>
        <row r="92">
          <cell r="A92" t="str">
            <v>OBRAS DE ARTE CORRENTES</v>
          </cell>
        </row>
        <row r="93">
          <cell r="A93" t="str">
            <v>04.100.02</v>
          </cell>
          <cell r="B93" t="str">
            <v>CORPO BSTC D=0,80M</v>
          </cell>
          <cell r="C93" t="str">
            <v>m</v>
          </cell>
          <cell r="D93" t="str">
            <v>DNER-ES-284/97</v>
          </cell>
          <cell r="E93">
            <v>231.74</v>
          </cell>
          <cell r="F93">
            <v>75.73</v>
          </cell>
          <cell r="G93">
            <v>307.47</v>
          </cell>
          <cell r="H93" t="str">
            <v>Arte Correntes</v>
          </cell>
        </row>
        <row r="94">
          <cell r="A94" t="str">
            <v>04.100.03</v>
          </cell>
          <cell r="B94" t="str">
            <v>CORPO BSTC D=1,00M</v>
          </cell>
          <cell r="C94" t="str">
            <v>m</v>
          </cell>
          <cell r="D94" t="str">
            <v>DNER-ES-284/97</v>
          </cell>
          <cell r="E94">
            <v>330.61</v>
          </cell>
          <cell r="F94">
            <v>108.04</v>
          </cell>
          <cell r="G94">
            <v>438.65000000000003</v>
          </cell>
          <cell r="H94" t="str">
            <v>Arte Correntes</v>
          </cell>
        </row>
        <row r="95">
          <cell r="A95" t="str">
            <v>04.100.04</v>
          </cell>
          <cell r="B95" t="str">
            <v>CORPO BSTC D=1,20M</v>
          </cell>
          <cell r="C95" t="str">
            <v>m</v>
          </cell>
          <cell r="D95" t="str">
            <v>DNER-ES-284/97</v>
          </cell>
          <cell r="E95">
            <v>406.59000000000003</v>
          </cell>
          <cell r="F95">
            <v>132.87</v>
          </cell>
          <cell r="G95">
            <v>539.46</v>
          </cell>
          <cell r="H95" t="str">
            <v>Arte Correntes</v>
          </cell>
        </row>
        <row r="96">
          <cell r="A96" t="str">
            <v>04.101.02</v>
          </cell>
          <cell r="B96" t="str">
            <v>BOCA BSTC D=0,80M NORMAL</v>
          </cell>
          <cell r="C96" t="str">
            <v>unid.</v>
          </cell>
          <cell r="D96" t="str">
            <v>DNER-ES-284/97</v>
          </cell>
          <cell r="E96">
            <v>615.8000000000001</v>
          </cell>
          <cell r="F96">
            <v>201.24</v>
          </cell>
          <cell r="G96">
            <v>817.0400000000001</v>
          </cell>
          <cell r="H96" t="str">
            <v>Arte Correntes</v>
          </cell>
        </row>
        <row r="97">
          <cell r="A97" t="str">
            <v>04.101.03</v>
          </cell>
          <cell r="B97" t="str">
            <v>BOCA BSTC D=1,00M NORMAL</v>
          </cell>
          <cell r="C97" t="str">
            <v>unid.</v>
          </cell>
          <cell r="D97" t="str">
            <v>DNER-ES-284/97</v>
          </cell>
          <cell r="E97">
            <v>960.2599999999999</v>
          </cell>
          <cell r="F97">
            <v>313.81</v>
          </cell>
          <cell r="G97">
            <v>1274.07</v>
          </cell>
          <cell r="H97" t="str">
            <v>Arte Correntes</v>
          </cell>
        </row>
        <row r="98">
          <cell r="A98" t="str">
            <v>04.101.04</v>
          </cell>
          <cell r="B98" t="str">
            <v>BOCA BSTC D=1,20M NORMAL</v>
          </cell>
          <cell r="C98" t="str">
            <v>unid.</v>
          </cell>
          <cell r="D98" t="str">
            <v>DNER-ES-284/97</v>
          </cell>
          <cell r="E98">
            <v>1399.3500000000001</v>
          </cell>
          <cell r="F98">
            <v>457.31</v>
          </cell>
          <cell r="G98">
            <v>1856.66</v>
          </cell>
          <cell r="H98" t="str">
            <v>Arte Correntes</v>
          </cell>
        </row>
        <row r="99">
          <cell r="A99" t="str">
            <v>04.110.01</v>
          </cell>
          <cell r="B99" t="str">
            <v>CORPO BDTC D=1,00M</v>
          </cell>
          <cell r="C99" t="str">
            <v>m</v>
          </cell>
          <cell r="D99" t="str">
            <v>DNER-ES-284/97</v>
          </cell>
          <cell r="E99">
            <v>682.3200000000002</v>
          </cell>
          <cell r="F99">
            <v>222.98</v>
          </cell>
          <cell r="G99">
            <v>905.3000000000002</v>
          </cell>
          <cell r="H99" t="str">
            <v>Arte Correntes</v>
          </cell>
        </row>
        <row r="100">
          <cell r="A100" t="str">
            <v>04.110.02</v>
          </cell>
          <cell r="B100" t="str">
            <v>CORPO BDTC D=1,20M</v>
          </cell>
          <cell r="C100" t="str">
            <v>m</v>
          </cell>
          <cell r="D100" t="str">
            <v>DNER-ES-284/97</v>
          </cell>
          <cell r="E100">
            <v>859.51</v>
          </cell>
          <cell r="F100">
            <v>280.89</v>
          </cell>
          <cell r="G100">
            <v>1140.4</v>
          </cell>
          <cell r="H100" t="str">
            <v>Arte Correntes</v>
          </cell>
        </row>
        <row r="101">
          <cell r="A101" t="str">
            <v>04.111.01</v>
          </cell>
          <cell r="B101" t="str">
            <v>BOCA BDTC D=1,00M NORMAL</v>
          </cell>
          <cell r="C101" t="str">
            <v>unid.</v>
          </cell>
          <cell r="D101" t="str">
            <v>DNER-ES-284/97</v>
          </cell>
          <cell r="E101">
            <v>1347.9199999999998</v>
          </cell>
          <cell r="F101">
            <v>440.5</v>
          </cell>
          <cell r="G101">
            <v>1788.4199999999998</v>
          </cell>
          <cell r="H101" t="str">
            <v>Arte Correntes</v>
          </cell>
        </row>
        <row r="102">
          <cell r="A102" t="str">
            <v>04.111.02</v>
          </cell>
          <cell r="B102" t="str">
            <v>BOCA BDTC D=1,20M NORMAL</v>
          </cell>
          <cell r="C102" t="str">
            <v>unid.</v>
          </cell>
          <cell r="D102" t="str">
            <v>DNER-ES-284/97</v>
          </cell>
          <cell r="E102">
            <v>1970.3899999999999</v>
          </cell>
          <cell r="F102">
            <v>643.92</v>
          </cell>
          <cell r="G102">
            <v>2614.31</v>
          </cell>
          <cell r="H102" t="str">
            <v>Arte Correntes</v>
          </cell>
        </row>
        <row r="103">
          <cell r="A103" t="str">
            <v>04.120.01</v>
          </cell>
          <cell r="B103" t="str">
            <v>CORPO BTTC D=1,00M</v>
          </cell>
          <cell r="C103" t="str">
            <v>m</v>
          </cell>
          <cell r="D103" t="str">
            <v>DNER-ES-284/97</v>
          </cell>
          <cell r="E103">
            <v>949.65</v>
          </cell>
          <cell r="F103">
            <v>310.35</v>
          </cell>
          <cell r="G103">
            <v>1260</v>
          </cell>
          <cell r="H103" t="str">
            <v>Arte Correntes</v>
          </cell>
        </row>
        <row r="104">
          <cell r="A104" t="str">
            <v>04.121.01</v>
          </cell>
          <cell r="B104" t="str">
            <v>BOCA BTTC D=1,00M NORMAL</v>
          </cell>
          <cell r="C104" t="str">
            <v>unid.</v>
          </cell>
          <cell r="D104" t="str">
            <v>DNER-ES-284/97</v>
          </cell>
          <cell r="E104">
            <v>1740.02</v>
          </cell>
          <cell r="F104">
            <v>568.64</v>
          </cell>
          <cell r="G104">
            <v>2308.66</v>
          </cell>
          <cell r="H104" t="str">
            <v>Arte Correntes</v>
          </cell>
        </row>
        <row r="105">
          <cell r="A105" t="str">
            <v>04.200.03</v>
          </cell>
          <cell r="B105" t="str">
            <v>CORPO DE BSCC 2,50X2,50 ALT. 0,00A1,00M</v>
          </cell>
          <cell r="C105" t="str">
            <v>m</v>
          </cell>
          <cell r="D105" t="str">
            <v>DNER-ES-286/97</v>
          </cell>
          <cell r="E105">
            <v>1309.19</v>
          </cell>
          <cell r="F105">
            <v>427.84</v>
          </cell>
          <cell r="G105">
            <v>1737.03</v>
          </cell>
          <cell r="H105" t="str">
            <v>Arte Correntes</v>
          </cell>
        </row>
        <row r="106">
          <cell r="A106" t="str">
            <v>04.200.04</v>
          </cell>
          <cell r="B106" t="str">
            <v>CORPO DE BSCC 3,00X3,00 ALT. 0,00A1,00M</v>
          </cell>
          <cell r="C106" t="str">
            <v>m</v>
          </cell>
          <cell r="D106" t="str">
            <v>DNER-ES-286/97</v>
          </cell>
          <cell r="E106">
            <v>1741.9699999999998</v>
          </cell>
          <cell r="F106">
            <v>569.28</v>
          </cell>
          <cell r="G106">
            <v>2311.25</v>
          </cell>
          <cell r="H106" t="str">
            <v>Arte Correntes</v>
          </cell>
        </row>
        <row r="107">
          <cell r="A107" t="str">
            <v>04.200.06</v>
          </cell>
          <cell r="B107" t="str">
            <v>CORPO DE BSCC 2,00X2,00 ALT. 1,00A2,50M</v>
          </cell>
          <cell r="C107" t="str">
            <v>m</v>
          </cell>
          <cell r="D107" t="str">
            <v>DNER-ES-286/97</v>
          </cell>
          <cell r="E107">
            <v>823.61</v>
          </cell>
          <cell r="F107">
            <v>269.16</v>
          </cell>
          <cell r="G107">
            <v>1092.77</v>
          </cell>
          <cell r="H107" t="str">
            <v>Arte Correntes</v>
          </cell>
        </row>
        <row r="108">
          <cell r="A108" t="str">
            <v>04.200.09</v>
          </cell>
          <cell r="B108" t="str">
            <v>CORPO DE BSCC 1,50X1,50 ALT. 2,50A5,00M</v>
          </cell>
          <cell r="C108" t="str">
            <v>m</v>
          </cell>
          <cell r="D108" t="str">
            <v>DNER-ES-286/97</v>
          </cell>
          <cell r="E108">
            <v>630.48</v>
          </cell>
          <cell r="F108">
            <v>206.04</v>
          </cell>
          <cell r="G108">
            <v>836.52</v>
          </cell>
          <cell r="H108" t="str">
            <v>Arte Correntes</v>
          </cell>
        </row>
        <row r="109">
          <cell r="A109" t="str">
            <v>04.200.14</v>
          </cell>
          <cell r="B109" t="str">
            <v>CORPO DE BSCC 2,00X2,00M ALT. 5,00A7,50M</v>
          </cell>
          <cell r="C109" t="str">
            <v>m</v>
          </cell>
          <cell r="D109" t="str">
            <v>DNER-ES-286/97</v>
          </cell>
          <cell r="E109">
            <v>1093.22</v>
          </cell>
          <cell r="F109">
            <v>357.26</v>
          </cell>
          <cell r="G109">
            <v>1450.48</v>
          </cell>
          <cell r="H109" t="str">
            <v>Arte Correntes</v>
          </cell>
        </row>
        <row r="110">
          <cell r="A110" t="str">
            <v>04.200.15</v>
          </cell>
          <cell r="B110" t="str">
            <v>CORPO DE BSCC 2,50X2,50M ALT. 5,00A7,50M</v>
          </cell>
          <cell r="C110" t="str">
            <v>m</v>
          </cell>
          <cell r="D110" t="str">
            <v>DNER-ES-286/97</v>
          </cell>
          <cell r="E110">
            <v>1599.75</v>
          </cell>
          <cell r="F110">
            <v>522.8</v>
          </cell>
          <cell r="G110">
            <v>2122.55</v>
          </cell>
          <cell r="H110" t="str">
            <v>Arte Correntes</v>
          </cell>
        </row>
        <row r="111">
          <cell r="A111" t="str">
            <v>04.200.16</v>
          </cell>
          <cell r="B111" t="str">
            <v>CORPO DE BSCC 3,00X3,00M ALT. 5,00A7,50M</v>
          </cell>
          <cell r="C111" t="str">
            <v>m</v>
          </cell>
          <cell r="D111" t="str">
            <v>DNER-ES-286/97</v>
          </cell>
          <cell r="E111">
            <v>2267.15</v>
          </cell>
          <cell r="F111">
            <v>740.9</v>
          </cell>
          <cell r="G111">
            <v>3008.05</v>
          </cell>
          <cell r="H111" t="str">
            <v>Arte Correntes</v>
          </cell>
        </row>
        <row r="112">
          <cell r="A112" t="str">
            <v>04.200.19</v>
          </cell>
          <cell r="B112" t="str">
            <v>CORPO DE BSCC 2,50X2,50M ALT. 7,50A10,00M</v>
          </cell>
          <cell r="C112" t="str">
            <v>m</v>
          </cell>
          <cell r="D112" t="str">
            <v>DNER-ES-286/97</v>
          </cell>
          <cell r="E112">
            <v>1748.98</v>
          </cell>
          <cell r="F112">
            <v>571.57</v>
          </cell>
          <cell r="G112">
            <v>2320.55</v>
          </cell>
          <cell r="H112" t="str">
            <v>Arte Correntes</v>
          </cell>
        </row>
        <row r="113">
          <cell r="A113" t="str">
            <v>04.200.20</v>
          </cell>
          <cell r="B113" t="str">
            <v>CORPO DE BSCC 3,00X3,00M ALT. 7,50A10,00M</v>
          </cell>
          <cell r="C113" t="str">
            <v>m</v>
          </cell>
          <cell r="D113" t="str">
            <v>DNER-ES-286/97</v>
          </cell>
          <cell r="E113">
            <v>2504.4600000000005</v>
          </cell>
          <cell r="F113">
            <v>818.46</v>
          </cell>
          <cell r="G113">
            <v>3322.9200000000005</v>
          </cell>
          <cell r="H113" t="str">
            <v>Arte Correntes</v>
          </cell>
        </row>
        <row r="114">
          <cell r="A114" t="str">
            <v>04.200.22</v>
          </cell>
          <cell r="B114" t="str">
            <v>CORPO DE BSCC 2,00X2,00M ALT. 10,00A12,50M</v>
          </cell>
          <cell r="C114" t="str">
            <v>m</v>
          </cell>
          <cell r="D114" t="str">
            <v>DNER-ES-286/97</v>
          </cell>
          <cell r="E114">
            <v>1342.35</v>
          </cell>
          <cell r="F114">
            <v>438.68</v>
          </cell>
          <cell r="G114">
            <v>1781.03</v>
          </cell>
          <cell r="H114" t="str">
            <v>Arte Correntes</v>
          </cell>
        </row>
        <row r="115">
          <cell r="A115" t="str">
            <v>04.200.23</v>
          </cell>
          <cell r="B115" t="str">
            <v>CORPO DE BSCC 2,50X2,50M ALT. 10,00A12,50M</v>
          </cell>
          <cell r="C115" t="str">
            <v>m</v>
          </cell>
          <cell r="D115" t="str">
            <v>DNER-ES-286/97</v>
          </cell>
          <cell r="E115">
            <v>1940.19</v>
          </cell>
          <cell r="F115">
            <v>634.05</v>
          </cell>
          <cell r="G115">
            <v>2574.24</v>
          </cell>
          <cell r="H115" t="str">
            <v>Arte Correntes</v>
          </cell>
        </row>
        <row r="116">
          <cell r="A116" t="str">
            <v>04.200.28</v>
          </cell>
          <cell r="B116" t="str">
            <v>CORPO DE BSCC 3,00X3,00M ALT. 12,50A15,00M</v>
          </cell>
          <cell r="C116" t="str">
            <v>m</v>
          </cell>
          <cell r="D116" t="str">
            <v>DNER-ES-286/97</v>
          </cell>
          <cell r="E116">
            <v>2938.85</v>
          </cell>
          <cell r="F116">
            <v>960.42</v>
          </cell>
          <cell r="G116">
            <v>3899.27</v>
          </cell>
          <cell r="H116" t="str">
            <v>Arte Correntes</v>
          </cell>
        </row>
        <row r="117">
          <cell r="A117" t="str">
            <v>04.201.01</v>
          </cell>
          <cell r="B117" t="str">
            <v>BOCA DE BSCC 1,50X1,50M NORMAL</v>
          </cell>
          <cell r="C117" t="str">
            <v>unid.</v>
          </cell>
          <cell r="D117" t="str">
            <v>DNER-ES-286/97</v>
          </cell>
          <cell r="E117">
            <v>3797.59</v>
          </cell>
          <cell r="F117">
            <v>1241.05</v>
          </cell>
          <cell r="G117">
            <v>5038.64</v>
          </cell>
          <cell r="H117" t="str">
            <v>Arte Correntes</v>
          </cell>
        </row>
        <row r="118">
          <cell r="A118" t="str">
            <v>04.201.02</v>
          </cell>
          <cell r="B118" t="str">
            <v>BOCA DE BSCC 2,00X2,00M NORMAL</v>
          </cell>
          <cell r="C118" t="str">
            <v>unid.</v>
          </cell>
          <cell r="D118" t="str">
            <v>DNER-ES-286/97</v>
          </cell>
          <cell r="E118">
            <v>5927.28</v>
          </cell>
          <cell r="F118">
            <v>1937.04</v>
          </cell>
          <cell r="G118">
            <v>7864.32</v>
          </cell>
          <cell r="H118" t="str">
            <v>Arte Correntes</v>
          </cell>
        </row>
        <row r="119">
          <cell r="A119" t="str">
            <v>04.201.03</v>
          </cell>
          <cell r="B119" t="str">
            <v>BOCA DE BSCC 2,50X2,50M NORMAL</v>
          </cell>
          <cell r="C119" t="str">
            <v>unid.</v>
          </cell>
          <cell r="D119" t="str">
            <v>DNER-ES-286/97</v>
          </cell>
          <cell r="E119">
            <v>8002.290000000001</v>
          </cell>
          <cell r="F119">
            <v>2615.15</v>
          </cell>
          <cell r="G119">
            <v>10617.44</v>
          </cell>
          <cell r="H119" t="str">
            <v>Arte Correntes</v>
          </cell>
        </row>
        <row r="120">
          <cell r="A120" t="str">
            <v>04.201.04</v>
          </cell>
          <cell r="B120" t="str">
            <v>BOCA DE BSCC 3,00X3,00M NORMAL</v>
          </cell>
          <cell r="C120" t="str">
            <v>unid.</v>
          </cell>
          <cell r="D120" t="str">
            <v>DNER-ES-286/97</v>
          </cell>
          <cell r="E120">
            <v>11442.839999999998</v>
          </cell>
          <cell r="F120">
            <v>3739.52</v>
          </cell>
          <cell r="G120">
            <v>15182.359999999999</v>
          </cell>
          <cell r="H120" t="str">
            <v>Arte Correntes</v>
          </cell>
        </row>
        <row r="121">
          <cell r="A121" t="str">
            <v>04.210.01</v>
          </cell>
          <cell r="B121" t="str">
            <v>CORPO BDCC 1,50X1,50M ALT. 0,00A1,00M</v>
          </cell>
          <cell r="C121" t="str">
            <v>m</v>
          </cell>
          <cell r="D121" t="str">
            <v>DNER-ES-286/97</v>
          </cell>
          <cell r="E121">
            <v>1113.84</v>
          </cell>
          <cell r="F121">
            <v>364</v>
          </cell>
          <cell r="G121">
            <v>1477.84</v>
          </cell>
          <cell r="H121" t="str">
            <v>Arte Correntes</v>
          </cell>
        </row>
        <row r="122">
          <cell r="A122" t="str">
            <v>04.210.05</v>
          </cell>
          <cell r="B122" t="str">
            <v>CORPO BDCC 1,50X1,50M ALT. 1,00A2,50M</v>
          </cell>
          <cell r="C122" t="str">
            <v>m</v>
          </cell>
          <cell r="D122" t="str">
            <v>DNER-ES-286/97</v>
          </cell>
          <cell r="E122">
            <v>995.4200000000001</v>
          </cell>
          <cell r="F122">
            <v>325.3</v>
          </cell>
          <cell r="G122">
            <v>1320.72</v>
          </cell>
          <cell r="H122" t="str">
            <v>Arte Correntes</v>
          </cell>
        </row>
        <row r="123">
          <cell r="A123" t="str">
            <v>04.210.09</v>
          </cell>
          <cell r="B123" t="str">
            <v>CORPO BDCC 1,50X1,50M ALT. 2,50A5,00M</v>
          </cell>
          <cell r="C123" t="str">
            <v>m</v>
          </cell>
          <cell r="D123" t="str">
            <v>DNER-ES-286/97</v>
          </cell>
          <cell r="E123">
            <v>1052.82</v>
          </cell>
          <cell r="F123">
            <v>344.06</v>
          </cell>
          <cell r="G123">
            <v>1396.8799999999999</v>
          </cell>
          <cell r="H123" t="str">
            <v>Arte Correntes</v>
          </cell>
        </row>
        <row r="124">
          <cell r="A124" t="str">
            <v>04.210.10</v>
          </cell>
          <cell r="B124" t="str">
            <v>CORPO BDCC 2,00X2,00M ALT. 2,50A5,00M</v>
          </cell>
          <cell r="C124" t="str">
            <v>m</v>
          </cell>
          <cell r="D124" t="str">
            <v>DNER-ES-286/97</v>
          </cell>
          <cell r="E124">
            <v>1609.0899999999997</v>
          </cell>
          <cell r="F124">
            <v>525.85</v>
          </cell>
          <cell r="G124">
            <v>2134.9399999999996</v>
          </cell>
          <cell r="H124" t="str">
            <v>Arte Correntes</v>
          </cell>
        </row>
        <row r="125">
          <cell r="A125" t="str">
            <v>04.210.13</v>
          </cell>
          <cell r="B125" t="str">
            <v>CORPO BDCC 1,50X1,50M ALT. 5,00A7,50M</v>
          </cell>
          <cell r="C125" t="str">
            <v>m</v>
          </cell>
          <cell r="D125" t="str">
            <v>DNER-ES-286/97</v>
          </cell>
          <cell r="E125">
            <v>1183.0800000000002</v>
          </cell>
          <cell r="F125">
            <v>386.63</v>
          </cell>
          <cell r="G125">
            <v>1569.71</v>
          </cell>
          <cell r="H125" t="str">
            <v>Arte Correntes</v>
          </cell>
        </row>
        <row r="126">
          <cell r="A126" t="str">
            <v>04.210.17</v>
          </cell>
          <cell r="B126" t="str">
            <v>CORPO BDCC 1,50X1,50M ALT. 7,50A10,00M</v>
          </cell>
          <cell r="C126" t="str">
            <v>m</v>
          </cell>
          <cell r="D126" t="str">
            <v>DNER-ES-286/97</v>
          </cell>
          <cell r="E126">
            <v>1298.5800000000002</v>
          </cell>
          <cell r="F126">
            <v>424.38</v>
          </cell>
          <cell r="G126">
            <v>1722.96</v>
          </cell>
          <cell r="H126" t="str">
            <v>Arte Correntes</v>
          </cell>
        </row>
        <row r="127">
          <cell r="A127" t="str">
            <v>04.210.21</v>
          </cell>
          <cell r="B127" t="str">
            <v>CORPO BDCC 1,50X1,50M ALT. 10,00A12,50M</v>
          </cell>
          <cell r="C127" t="str">
            <v>m</v>
          </cell>
          <cell r="D127" t="str">
            <v>DNER-ES-286/97</v>
          </cell>
          <cell r="E127">
            <v>1479.23</v>
          </cell>
          <cell r="F127">
            <v>483.41</v>
          </cell>
          <cell r="G127">
            <v>1962.64</v>
          </cell>
          <cell r="H127" t="str">
            <v>Arte Correntes</v>
          </cell>
        </row>
        <row r="128">
          <cell r="A128" t="str">
            <v>04.210.25</v>
          </cell>
          <cell r="B128" t="str">
            <v>CORPO BDCC 1,50X1,50M ALT. 12,50A15,00M</v>
          </cell>
          <cell r="C128" t="str">
            <v>m</v>
          </cell>
          <cell r="D128" t="str">
            <v>DNER-ES-286/97</v>
          </cell>
          <cell r="E128">
            <v>1570.21</v>
          </cell>
          <cell r="F128">
            <v>513.14</v>
          </cell>
          <cell r="G128">
            <v>2083.35</v>
          </cell>
          <cell r="H128" t="str">
            <v>Arte Correntes</v>
          </cell>
        </row>
        <row r="129">
          <cell r="A129" t="str">
            <v>04.210.27</v>
          </cell>
          <cell r="B129" t="str">
            <v>CORPO BDCC 2,50X2,50M ALT. 12,50A15,00M</v>
          </cell>
          <cell r="C129" t="str">
            <v>m</v>
          </cell>
          <cell r="D129" t="str">
            <v>DNER-ES-286/97</v>
          </cell>
          <cell r="E129">
            <v>3364.87</v>
          </cell>
          <cell r="F129">
            <v>1099.64</v>
          </cell>
          <cell r="G129">
            <v>4464.51</v>
          </cell>
          <cell r="H129" t="str">
            <v>Arte Correntes</v>
          </cell>
        </row>
        <row r="130">
          <cell r="A130" t="str">
            <v>04.211.01</v>
          </cell>
          <cell r="B130" t="str">
            <v>BOCA BDCC 1,50X1,50M NORMAL</v>
          </cell>
          <cell r="C130" t="str">
            <v>unid.</v>
          </cell>
          <cell r="D130" t="str">
            <v>DNER-ES-286/97</v>
          </cell>
          <cell r="E130">
            <v>4375.45</v>
          </cell>
          <cell r="F130">
            <v>1429.9</v>
          </cell>
          <cell r="G130">
            <v>5805.35</v>
          </cell>
          <cell r="H130" t="str">
            <v>Arte Correntes</v>
          </cell>
        </row>
        <row r="131">
          <cell r="A131" t="str">
            <v>04.211.02</v>
          </cell>
          <cell r="B131" t="str">
            <v>BOCA BDCC 2,00X2,00M NORMAL</v>
          </cell>
          <cell r="C131" t="str">
            <v>unid.</v>
          </cell>
          <cell r="D131" t="str">
            <v>DNER-ES-286/97</v>
          </cell>
          <cell r="E131">
            <v>6845.93</v>
          </cell>
          <cell r="F131">
            <v>2237.25</v>
          </cell>
          <cell r="G131">
            <v>9083.18</v>
          </cell>
          <cell r="H131" t="str">
            <v>Arte Correntes</v>
          </cell>
        </row>
        <row r="132">
          <cell r="A132" t="str">
            <v>04.211.03</v>
          </cell>
          <cell r="B132" t="str">
            <v>BOCA BDCC 2,50X2,50M NORMAL</v>
          </cell>
          <cell r="C132" t="str">
            <v>unid.</v>
          </cell>
          <cell r="D132" t="str">
            <v>DNER-ES-286/97</v>
          </cell>
          <cell r="E132">
            <v>9638.88</v>
          </cell>
          <cell r="F132">
            <v>3149.99</v>
          </cell>
          <cell r="G132">
            <v>12788.869999999999</v>
          </cell>
          <cell r="H132" t="str">
            <v>Arte Correntes</v>
          </cell>
        </row>
        <row r="133">
          <cell r="A133" t="str">
            <v>04.220.05</v>
          </cell>
          <cell r="B133" t="str">
            <v>CORPO BTCC 1,50X1,50M ALT. 1,00A2,50M</v>
          </cell>
          <cell r="C133" t="str">
            <v>m</v>
          </cell>
          <cell r="D133" t="str">
            <v>DNER-ES-286/97</v>
          </cell>
          <cell r="E133">
            <v>1418.54</v>
          </cell>
          <cell r="F133">
            <v>463.58</v>
          </cell>
          <cell r="G133">
            <v>1882.12</v>
          </cell>
          <cell r="H133" t="str">
            <v>Arte Correntes</v>
          </cell>
        </row>
        <row r="134">
          <cell r="A134" t="str">
            <v>04.220.10</v>
          </cell>
          <cell r="B134" t="str">
            <v>CORPO BTCC 2,00X2,00M ALT. 2,50A5,00M</v>
          </cell>
          <cell r="C134" t="str">
            <v>m</v>
          </cell>
          <cell r="D134" t="str">
            <v>DNER-ES-286/97</v>
          </cell>
          <cell r="E134">
            <v>2297.6600000000003</v>
          </cell>
          <cell r="F134">
            <v>750.88</v>
          </cell>
          <cell r="G134">
            <v>3048.5400000000004</v>
          </cell>
          <cell r="H134" t="str">
            <v>Arte Correntes</v>
          </cell>
        </row>
        <row r="135">
          <cell r="A135" t="str">
            <v>04.220.13</v>
          </cell>
          <cell r="B135" t="str">
            <v>CORPO BTCC 1,50X1,50M ALT. 5,00A7,50M</v>
          </cell>
          <cell r="C135" t="str">
            <v>m</v>
          </cell>
          <cell r="D135" t="str">
            <v>DNER-ES-286/97</v>
          </cell>
          <cell r="E135">
            <v>1632.17</v>
          </cell>
          <cell r="F135">
            <v>533.39</v>
          </cell>
          <cell r="G135">
            <v>2165.56</v>
          </cell>
          <cell r="H135" t="str">
            <v>Arte Correntes</v>
          </cell>
        </row>
        <row r="136">
          <cell r="A136" t="str">
            <v>04.220.18</v>
          </cell>
          <cell r="B136" t="str">
            <v>CORPO BTCC 2,00X2,00M ALT. 7,50A10,00M</v>
          </cell>
          <cell r="C136" t="str">
            <v>m</v>
          </cell>
          <cell r="D136" t="str">
            <v>DNER-ES-286/97</v>
          </cell>
          <cell r="E136">
            <v>2926.1600000000003</v>
          </cell>
          <cell r="F136">
            <v>956.27</v>
          </cell>
          <cell r="G136">
            <v>3882.4300000000003</v>
          </cell>
          <cell r="H136" t="str">
            <v>Arte Correntes</v>
          </cell>
        </row>
        <row r="137">
          <cell r="A137" t="str">
            <v>04.220.19</v>
          </cell>
          <cell r="B137" t="str">
            <v>CORPO BTCC 2,50X2,50M ALT. 7,50A10,00M</v>
          </cell>
          <cell r="C137" t="str">
            <v>m</v>
          </cell>
          <cell r="D137" t="str">
            <v>DNER-ES-286/97</v>
          </cell>
          <cell r="E137">
            <v>4074.2900000000004</v>
          </cell>
          <cell r="F137">
            <v>1331.48</v>
          </cell>
          <cell r="G137">
            <v>5405.77</v>
          </cell>
          <cell r="H137" t="str">
            <v>Arte Correntes</v>
          </cell>
        </row>
        <row r="138">
          <cell r="A138" t="str">
            <v>04.220.26</v>
          </cell>
          <cell r="B138" t="str">
            <v>CORPO BTCC 2,00X2,00M ALT. 12,50A15,00M</v>
          </cell>
          <cell r="C138" t="str">
            <v>m</v>
          </cell>
          <cell r="D138" t="str">
            <v>DNER-ES-286/97</v>
          </cell>
          <cell r="E138">
            <v>3421.99</v>
          </cell>
          <cell r="F138">
            <v>1118.31</v>
          </cell>
          <cell r="G138">
            <v>4540.299999999999</v>
          </cell>
          <cell r="H138" t="str">
            <v>Arte Correntes</v>
          </cell>
        </row>
        <row r="139">
          <cell r="A139" t="str">
            <v>04.221.01</v>
          </cell>
          <cell r="B139" t="str">
            <v>BOCA BTCC 1,50X1,50M NORMAL</v>
          </cell>
          <cell r="C139" t="str">
            <v>unid.</v>
          </cell>
          <cell r="D139" t="str">
            <v>DNER-ES-286/97</v>
          </cell>
          <cell r="E139">
            <v>5448.53</v>
          </cell>
          <cell r="F139">
            <v>1780.58</v>
          </cell>
          <cell r="G139">
            <v>7229.11</v>
          </cell>
          <cell r="H139" t="str">
            <v>Arte Correntes</v>
          </cell>
        </row>
        <row r="140">
          <cell r="A140" t="str">
            <v>04.221.02</v>
          </cell>
          <cell r="B140" t="str">
            <v>BOCA BTCC 2,00X2,00M NORMAL</v>
          </cell>
          <cell r="C140" t="str">
            <v>unid.</v>
          </cell>
          <cell r="D140" t="str">
            <v>DNER-ES-286/97</v>
          </cell>
          <cell r="E140">
            <v>8341.69</v>
          </cell>
          <cell r="F140">
            <v>2726.06</v>
          </cell>
          <cell r="G140">
            <v>11067.75</v>
          </cell>
          <cell r="H140" t="str">
            <v>Arte Correntes</v>
          </cell>
        </row>
        <row r="141">
          <cell r="A141" t="str">
            <v>04.221.03</v>
          </cell>
          <cell r="B141" t="str">
            <v>BOCA BTCC 2,50X2,50M NORMAL</v>
          </cell>
          <cell r="C141" t="str">
            <v>unid.</v>
          </cell>
          <cell r="D141" t="str">
            <v>DNER-ES-286/97</v>
          </cell>
          <cell r="E141">
            <v>11777.64</v>
          </cell>
          <cell r="F141">
            <v>3848.93</v>
          </cell>
          <cell r="G141">
            <v>15626.57</v>
          </cell>
          <cell r="H141" t="str">
            <v>Arte Correntes</v>
          </cell>
        </row>
        <row r="142">
          <cell r="A142" t="str">
            <v>04.999.01</v>
          </cell>
          <cell r="B142" t="str">
            <v>REMOÇÃO DE BUEIROS EXISTENTES</v>
          </cell>
          <cell r="C142" t="str">
            <v>m</v>
          </cell>
          <cell r="D142" t="str">
            <v>DNER-ES-296/97</v>
          </cell>
          <cell r="E142">
            <v>23.01</v>
          </cell>
          <cell r="F142">
            <v>7.52</v>
          </cell>
          <cell r="G142">
            <v>30.53</v>
          </cell>
          <cell r="H142" t="str">
            <v>Arte Correntes</v>
          </cell>
        </row>
        <row r="143">
          <cell r="A143" t="str">
            <v>PAVIMENTAÇÃO</v>
          </cell>
        </row>
        <row r="144">
          <cell r="A144" t="str">
            <v>02.110.00</v>
          </cell>
          <cell r="B144" t="str">
            <v>REGULARIZAÇÃO DO SUB-LEITO</v>
          </cell>
          <cell r="C144" t="str">
            <v>m²</v>
          </cell>
          <cell r="D144" t="str">
            <v>DNER-ES-299/97</v>
          </cell>
          <cell r="E144">
            <v>0.25</v>
          </cell>
          <cell r="F144">
            <v>0.08</v>
          </cell>
          <cell r="G144">
            <v>0.33</v>
          </cell>
          <cell r="H144" t="str">
            <v>Pavimentação</v>
          </cell>
        </row>
        <row r="145">
          <cell r="A145" t="str">
            <v>02.241.01</v>
          </cell>
          <cell r="B145" t="str">
            <v>BASE DE SOLO CIMENTO C/MISTURA EM USINA OU NA PISTA C/RECICLADORA</v>
          </cell>
          <cell r="C145" t="str">
            <v>m³</v>
          </cell>
          <cell r="D145" t="str">
            <v>DNER-ES-305/97</v>
          </cell>
          <cell r="E145">
            <v>82.10000000000001</v>
          </cell>
          <cell r="F145">
            <v>26.83</v>
          </cell>
          <cell r="G145">
            <v>108.93</v>
          </cell>
          <cell r="H145" t="str">
            <v>Pavimentação</v>
          </cell>
        </row>
        <row r="146">
          <cell r="A146" t="str">
            <v>02.243.01</v>
          </cell>
          <cell r="B146" t="str">
            <v>SUB-BASE DE SOLO MELHORADO C/CIMENTO MISTURA EM USINA OU NA PISTA C/RECICLADORA</v>
          </cell>
          <cell r="C146" t="str">
            <v>m³</v>
          </cell>
          <cell r="D146" t="str">
            <v>DNER-ES-302/97</v>
          </cell>
          <cell r="E146">
            <v>52.480000000000004</v>
          </cell>
          <cell r="F146">
            <v>17.15</v>
          </cell>
          <cell r="G146">
            <v>69.63</v>
          </cell>
          <cell r="H146" t="str">
            <v>Pavimentação</v>
          </cell>
        </row>
        <row r="147">
          <cell r="A147" t="str">
            <v>02.270.00</v>
          </cell>
          <cell r="B147" t="str">
            <v>RECICLAGEM E ESTABILIZAÇÃO DA BASE C/ADIÇÃO DE CMENTO EXECUTADO C/RECICLADORA</v>
          </cell>
          <cell r="C147" t="str">
            <v>m³</v>
          </cell>
          <cell r="D147" t="str">
            <v>EP-405/2000</v>
          </cell>
          <cell r="E147">
            <v>53.51</v>
          </cell>
          <cell r="F147">
            <v>17.49</v>
          </cell>
          <cell r="G147">
            <v>71</v>
          </cell>
          <cell r="H147" t="str">
            <v>Pavimentação</v>
          </cell>
        </row>
        <row r="148">
          <cell r="A148" t="str">
            <v>02.300.00</v>
          </cell>
          <cell r="B148" t="str">
            <v>IMPRIMAÇÃO</v>
          </cell>
          <cell r="C148" t="str">
            <v>m²</v>
          </cell>
          <cell r="D148" t="str">
            <v>DNER-ES-306/97</v>
          </cell>
          <cell r="E148">
            <v>0.07</v>
          </cell>
          <cell r="F148">
            <v>0.02</v>
          </cell>
          <cell r="G148">
            <v>0.09000000000000001</v>
          </cell>
          <cell r="H148" t="str">
            <v>Pavimentação</v>
          </cell>
        </row>
        <row r="149">
          <cell r="A149" t="str">
            <v>02.400.00</v>
          </cell>
          <cell r="B149" t="str">
            <v>PINTURA DE LIGAÇÃO</v>
          </cell>
          <cell r="C149" t="str">
            <v>m²</v>
          </cell>
          <cell r="D149" t="str">
            <v>DNER-ES-307/97</v>
          </cell>
          <cell r="E149">
            <v>0.05</v>
          </cell>
          <cell r="F149">
            <v>0.02</v>
          </cell>
          <cell r="G149">
            <v>0.07</v>
          </cell>
          <cell r="H149" t="str">
            <v>Pavimentação</v>
          </cell>
        </row>
        <row r="150">
          <cell r="A150" t="str">
            <v>02.501.01</v>
          </cell>
          <cell r="B150" t="str">
            <v>TRATAMENTO SUPERFICIAL DUPLO COM EMULSÃO</v>
          </cell>
          <cell r="C150" t="str">
            <v>m²</v>
          </cell>
          <cell r="D150" t="str">
            <v>DNER-ES-308/97</v>
          </cell>
          <cell r="E150">
            <v>1.9500000000000002</v>
          </cell>
          <cell r="F150">
            <v>0.64</v>
          </cell>
          <cell r="G150">
            <v>2.5900000000000003</v>
          </cell>
          <cell r="H150" t="str">
            <v>Pavimentação</v>
          </cell>
        </row>
        <row r="151">
          <cell r="A151" t="str">
            <v>02.540.01</v>
          </cell>
          <cell r="B151" t="str">
            <v>CONCRETO BETUMINOSO USINADO A QUENTE - CAPA ROLAMENTO (FAIXA C)</v>
          </cell>
          <cell r="C151" t="str">
            <v>t</v>
          </cell>
          <cell r="D151" t="str">
            <v>DNER-ES-313/97</v>
          </cell>
          <cell r="E151">
            <v>57.38</v>
          </cell>
          <cell r="F151">
            <v>18.75</v>
          </cell>
          <cell r="G151">
            <v>76.13</v>
          </cell>
          <cell r="H151" t="str">
            <v>Pavimentação</v>
          </cell>
        </row>
        <row r="152">
          <cell r="A152" t="str">
            <v>02.540.02</v>
          </cell>
          <cell r="B152" t="str">
            <v>CONCRETO BETUMINOSO USINADO A QUENTE - BINDER (FAIXA B)</v>
          </cell>
          <cell r="C152" t="str">
            <v>t</v>
          </cell>
          <cell r="D152" t="str">
            <v>DNER-ES-313/97</v>
          </cell>
          <cell r="E152">
            <v>45.78</v>
          </cell>
          <cell r="F152">
            <v>14.96</v>
          </cell>
          <cell r="G152">
            <v>60.74</v>
          </cell>
          <cell r="H152" t="str">
            <v>Pavimentação</v>
          </cell>
        </row>
        <row r="153">
          <cell r="A153" t="str">
            <v>02.902.00</v>
          </cell>
          <cell r="B153" t="str">
            <v>REMOÇÃO MECANIZADA DA CAMADA GRANULAR DO PAVIMENTO</v>
          </cell>
          <cell r="C153" t="str">
            <v>m³</v>
          </cell>
          <cell r="D153" t="str">
            <v>DNER-ES-281/97</v>
          </cell>
          <cell r="E153">
            <v>4.03</v>
          </cell>
          <cell r="F153">
            <v>1.32</v>
          </cell>
          <cell r="G153">
            <v>5.3500000000000005</v>
          </cell>
          <cell r="H153" t="str">
            <v>Pavimentação</v>
          </cell>
        </row>
        <row r="154">
          <cell r="A154" t="str">
            <v>AQUISIÇÃO DE MATERIAL BETUMINOSO</v>
          </cell>
        </row>
        <row r="155">
          <cell r="A155" t="str">
            <v>09.600.01</v>
          </cell>
          <cell r="B155" t="str">
            <v>FORNECIMENTO DE RR-2C</v>
          </cell>
          <cell r="C155" t="str">
            <v>t</v>
          </cell>
          <cell r="E155">
            <v>592.9</v>
          </cell>
          <cell r="F155">
            <v>193.76</v>
          </cell>
          <cell r="G155">
            <v>786.66</v>
          </cell>
          <cell r="H155" t="str">
            <v>Betuminoso</v>
          </cell>
        </row>
        <row r="156">
          <cell r="A156" t="str">
            <v>09.600.02</v>
          </cell>
          <cell r="B156" t="str">
            <v>FORNECIMENTO DE CM-30</v>
          </cell>
          <cell r="C156" t="str">
            <v>t</v>
          </cell>
          <cell r="E156">
            <v>949.7</v>
          </cell>
          <cell r="F156">
            <v>310.36</v>
          </cell>
          <cell r="G156">
            <v>1260.06</v>
          </cell>
          <cell r="H156" t="str">
            <v>Betuminoso</v>
          </cell>
        </row>
        <row r="157">
          <cell r="A157" t="str">
            <v>09.600.03</v>
          </cell>
          <cell r="B157" t="str">
            <v>FORNECIMENTO DE CAP-20</v>
          </cell>
          <cell r="C157" t="str">
            <v>t</v>
          </cell>
          <cell r="E157">
            <v>688.1</v>
          </cell>
          <cell r="F157">
            <v>224.87</v>
          </cell>
          <cell r="G157">
            <v>912.97</v>
          </cell>
          <cell r="H157" t="str">
            <v>Betuminoso</v>
          </cell>
        </row>
        <row r="158">
          <cell r="A158" t="str">
            <v>09.600.07</v>
          </cell>
          <cell r="B158" t="str">
            <v>FORNECIMENTO DE RR-1C</v>
          </cell>
          <cell r="C158" t="str">
            <v>t</v>
          </cell>
          <cell r="E158">
            <v>527.4</v>
          </cell>
          <cell r="F158">
            <v>172.35</v>
          </cell>
          <cell r="G158">
            <v>699.75</v>
          </cell>
          <cell r="H158" t="str">
            <v>Betuminoso</v>
          </cell>
        </row>
        <row r="159">
          <cell r="A159" t="str">
            <v>TRANSPORTE DE MATERIAL BETUMINOSO</v>
          </cell>
        </row>
        <row r="160">
          <cell r="A160" t="str">
            <v>00.112.90</v>
          </cell>
          <cell r="B160" t="str">
            <v>TRANSPORTE COMERCIAL MATERIAL BETUMINOSO A QUENTE</v>
          </cell>
          <cell r="C160" t="str">
            <v>t</v>
          </cell>
          <cell r="E160">
            <v>123.23</v>
          </cell>
          <cell r="F160">
            <v>40.27</v>
          </cell>
          <cell r="G160">
            <v>163.5</v>
          </cell>
          <cell r="H160" t="str">
            <v>Betuminoso</v>
          </cell>
        </row>
        <row r="161">
          <cell r="A161" t="str">
            <v>00.112.91</v>
          </cell>
          <cell r="B161" t="str">
            <v>TRANSPORTE COMERCIAL MATERIAL BETUMINOSO A FRIO</v>
          </cell>
          <cell r="C161" t="str">
            <v>t</v>
          </cell>
          <cell r="E161">
            <v>111.07</v>
          </cell>
          <cell r="F161">
            <v>36.3</v>
          </cell>
          <cell r="G161">
            <v>147.37</v>
          </cell>
          <cell r="H161" t="str">
            <v>Betuminoso</v>
          </cell>
        </row>
        <row r="162">
          <cell r="A162" t="str">
            <v>OBRAS COMPLEMENTARES</v>
          </cell>
        </row>
        <row r="163">
          <cell r="A163" t="str">
            <v>01.513.01</v>
          </cell>
          <cell r="B163" t="str">
            <v>COMPACTAÇÃO DE MATERIAL EM BOTA-FORA</v>
          </cell>
          <cell r="C163" t="str">
            <v>m³</v>
          </cell>
          <cell r="D163" t="str">
            <v>DNER-ES-282/97</v>
          </cell>
          <cell r="E163">
            <v>0.63</v>
          </cell>
          <cell r="F163">
            <v>0.21</v>
          </cell>
          <cell r="G163">
            <v>0.84</v>
          </cell>
          <cell r="H163" t="str">
            <v>Obras Comp.</v>
          </cell>
        </row>
        <row r="164">
          <cell r="A164" t="str">
            <v>04.999.07</v>
          </cell>
          <cell r="B164" t="str">
            <v>DEMOLIÇÃO DE DISPOSITIVOS DE CONCRETO</v>
          </cell>
          <cell r="C164" t="str">
            <v>m³</v>
          </cell>
          <cell r="D164" t="str">
            <v>DNER-ES-296/97</v>
          </cell>
          <cell r="E164">
            <v>46.36</v>
          </cell>
          <cell r="F164">
            <v>15.15</v>
          </cell>
          <cell r="G164">
            <v>61.51</v>
          </cell>
          <cell r="H164" t="str">
            <v>Obras Comp.</v>
          </cell>
        </row>
        <row r="165">
          <cell r="A165" t="str">
            <v>06.010.01</v>
          </cell>
          <cell r="B165" t="str">
            <v>DEFENSA SEMI-MALEÁVEL SIMPLES</v>
          </cell>
          <cell r="C165" t="str">
            <v>m</v>
          </cell>
          <cell r="D165" t="str">
            <v>DNER-ES-144/85</v>
          </cell>
          <cell r="E165">
            <v>62.06</v>
          </cell>
          <cell r="F165">
            <v>20.28</v>
          </cell>
          <cell r="G165">
            <v>82.34</v>
          </cell>
          <cell r="H165" t="str">
            <v>Obras Comp.</v>
          </cell>
        </row>
        <row r="166">
          <cell r="A166" t="str">
            <v>06.400.01</v>
          </cell>
          <cell r="B166" t="str">
            <v>CERCAS DE ARAME FARPADO COM MOURÃO DE CONCRETO SEÇÃO QUADRADA</v>
          </cell>
          <cell r="C166" t="str">
            <v>m</v>
          </cell>
          <cell r="D166" t="str">
            <v>DNER-ES-338/97</v>
          </cell>
          <cell r="E166">
            <v>9.63</v>
          </cell>
          <cell r="F166">
            <v>3.15</v>
          </cell>
          <cell r="G166">
            <v>12.780000000000001</v>
          </cell>
          <cell r="H166" t="str">
            <v>Obras Comp.</v>
          </cell>
        </row>
        <row r="167">
          <cell r="A167" t="str">
            <v>SINALIZAÇÃO</v>
          </cell>
        </row>
        <row r="168">
          <cell r="A168" t="str">
            <v>06.110.01</v>
          </cell>
          <cell r="B168" t="str">
            <v>PINTURA DE FAIXA C/TERMOPLÁSTICO - 3 ANOS (P/ASPERSÃO)</v>
          </cell>
          <cell r="C168" t="str">
            <v>m²</v>
          </cell>
          <cell r="D168" t="str">
            <v>DNER-ES-339/97</v>
          </cell>
          <cell r="E168">
            <v>17.150000000000002</v>
          </cell>
          <cell r="F168">
            <v>5.6</v>
          </cell>
          <cell r="G168">
            <v>22.75</v>
          </cell>
          <cell r="H168" t="str">
            <v>Sinalização</v>
          </cell>
        </row>
        <row r="169">
          <cell r="A169" t="str">
            <v>06.110.02</v>
          </cell>
          <cell r="B169" t="str">
            <v>PINTURA ZETAS E ZEBRADO TERMOPLÁSTICO - 3 ANOS (P/ASPERSÃO)</v>
          </cell>
          <cell r="C169" t="str">
            <v>m²</v>
          </cell>
          <cell r="D169" t="str">
            <v>DNER-ES-339/97</v>
          </cell>
          <cell r="E169">
            <v>20.909999999999997</v>
          </cell>
          <cell r="F169">
            <v>6.83</v>
          </cell>
          <cell r="G169">
            <v>27.739999999999995</v>
          </cell>
          <cell r="H169" t="str">
            <v>Sinalização</v>
          </cell>
        </row>
        <row r="170">
          <cell r="A170" t="str">
            <v>06.120.01</v>
          </cell>
          <cell r="B170" t="str">
            <v>FORNECIMENTO E COLOCAÇÃO DE TACHA REFLETIVA MONODIRECIONAL</v>
          </cell>
          <cell r="C170" t="str">
            <v>unid.</v>
          </cell>
          <cell r="D170" t="str">
            <v>DNER-ES-339/97</v>
          </cell>
          <cell r="E170">
            <v>5.07</v>
          </cell>
          <cell r="F170">
            <v>1.66</v>
          </cell>
          <cell r="G170">
            <v>6.73</v>
          </cell>
          <cell r="H170" t="str">
            <v>Sinalização</v>
          </cell>
        </row>
        <row r="171">
          <cell r="A171" t="str">
            <v>06.120.11</v>
          </cell>
          <cell r="B171" t="str">
            <v>FORNECIMENTO E COLOCAÇÃO DE TACHÃO REFLETIVO MONODIRECIONAL</v>
          </cell>
          <cell r="C171" t="str">
            <v>unid.</v>
          </cell>
          <cell r="D171" t="str">
            <v>DNER-ES-339/97</v>
          </cell>
          <cell r="E171">
            <v>13.870000000000001</v>
          </cell>
          <cell r="F171">
            <v>4.53</v>
          </cell>
          <cell r="G171">
            <v>18.400000000000002</v>
          </cell>
          <cell r="H171" t="str">
            <v>Sinalização</v>
          </cell>
        </row>
        <row r="172">
          <cell r="A172" t="str">
            <v>06.121.01</v>
          </cell>
          <cell r="B172" t="str">
            <v>FORNECIMENTO E COLOCAÇÃO DE TACHA REFLETIVA BIDIRECIONAL</v>
          </cell>
          <cell r="C172" t="str">
            <v>unid.</v>
          </cell>
          <cell r="D172" t="str">
            <v>DNER-ES-339/97</v>
          </cell>
          <cell r="E172">
            <v>6.01</v>
          </cell>
          <cell r="F172">
            <v>1.96</v>
          </cell>
          <cell r="G172">
            <v>7.97</v>
          </cell>
          <cell r="H172" t="str">
            <v>Sinalização</v>
          </cell>
        </row>
        <row r="173">
          <cell r="A173" t="str">
            <v>06.121.11</v>
          </cell>
          <cell r="B173" t="str">
            <v>FORNECIMENTO E COLOCAÇÃO DE TACHÃO REFLETIVO BIDIRECIONAL</v>
          </cell>
          <cell r="C173" t="str">
            <v>unid.</v>
          </cell>
          <cell r="D173" t="str">
            <v>DNER-ES-339/97</v>
          </cell>
          <cell r="E173">
            <v>14.57</v>
          </cell>
          <cell r="F173">
            <v>4.76</v>
          </cell>
          <cell r="G173">
            <v>19.33</v>
          </cell>
          <cell r="H173" t="str">
            <v>Sinalização</v>
          </cell>
        </row>
        <row r="174">
          <cell r="A174" t="str">
            <v>06.200.01</v>
          </cell>
          <cell r="B174" t="str">
            <v>PLACA DE SINALIZACAO SEMI-REFLETIVA</v>
          </cell>
          <cell r="C174" t="str">
            <v>m²</v>
          </cell>
          <cell r="D174" t="str">
            <v>DNER-ES-340/97</v>
          </cell>
          <cell r="E174">
            <v>129.26</v>
          </cell>
          <cell r="F174">
            <v>42.24</v>
          </cell>
          <cell r="G174">
            <v>171.5</v>
          </cell>
          <cell r="H174" t="str">
            <v>Sinalização</v>
          </cell>
        </row>
        <row r="175">
          <cell r="A175" t="str">
            <v>06.210.01</v>
          </cell>
          <cell r="B175" t="str">
            <v>PÓRTICO METÁLICO</v>
          </cell>
          <cell r="C175" t="str">
            <v>unid.</v>
          </cell>
          <cell r="D175" t="str">
            <v>DNER-ES-340/97</v>
          </cell>
          <cell r="E175">
            <v>13915.080000000002</v>
          </cell>
          <cell r="F175">
            <v>4547.45</v>
          </cell>
          <cell r="G175">
            <v>18462.530000000002</v>
          </cell>
          <cell r="H175" t="str">
            <v>Sinalização</v>
          </cell>
        </row>
        <row r="176">
          <cell r="A176" t="str">
            <v>06.230.01</v>
          </cell>
          <cell r="B176" t="str">
            <v>FORNECIMENTO E COLOCAÇÃO DE BALIZADOR DE CONCRETO</v>
          </cell>
          <cell r="C176" t="str">
            <v>unid.</v>
          </cell>
          <cell r="D176" t="str">
            <v>DNER-ES-340/97</v>
          </cell>
          <cell r="E176">
            <v>10.04</v>
          </cell>
          <cell r="F176">
            <v>3.28</v>
          </cell>
          <cell r="G176">
            <v>13.319999999999999</v>
          </cell>
          <cell r="H176" t="str">
            <v>Sinalização</v>
          </cell>
        </row>
        <row r="177">
          <cell r="A177" t="str">
            <v>MEIO AMBIENTE</v>
          </cell>
        </row>
        <row r="178">
          <cell r="A178" t="str">
            <v>05.100.00</v>
          </cell>
          <cell r="B178" t="str">
            <v>ENLEIVAMENTO</v>
          </cell>
          <cell r="C178" t="str">
            <v>m²</v>
          </cell>
          <cell r="D178" t="str">
            <v>DNER-ES-341/97</v>
          </cell>
          <cell r="E178">
            <v>2.57</v>
          </cell>
          <cell r="F178">
            <v>0.84</v>
          </cell>
          <cell r="G178">
            <v>3.4099999999999997</v>
          </cell>
          <cell r="H178" t="str">
            <v>Meio Ambiente</v>
          </cell>
        </row>
        <row r="179">
          <cell r="A179" t="str">
            <v>05.101.01</v>
          </cell>
          <cell r="B179" t="str">
            <v>REVESTIMENTO VEGETAL COM MUDAS</v>
          </cell>
          <cell r="C179" t="str">
            <v>m²</v>
          </cell>
          <cell r="D179" t="str">
            <v>DNER-ES-341/97</v>
          </cell>
          <cell r="E179">
            <v>2.15</v>
          </cell>
          <cell r="F179">
            <v>0.7</v>
          </cell>
          <cell r="G179">
            <v>2.8499999999999996</v>
          </cell>
          <cell r="H179" t="str">
            <v>Meio Ambiente</v>
          </cell>
        </row>
        <row r="180">
          <cell r="A180" t="str">
            <v>05.102.00</v>
          </cell>
          <cell r="B180" t="str">
            <v>HIDROSSEMEADURA</v>
          </cell>
          <cell r="C180" t="str">
            <v>m²</v>
          </cell>
          <cell r="D180" t="str">
            <v>DNER-ES-341/97</v>
          </cell>
          <cell r="E180">
            <v>0.73</v>
          </cell>
          <cell r="F180">
            <v>0.24</v>
          </cell>
          <cell r="G180">
            <v>0.97</v>
          </cell>
          <cell r="H180" t="str">
            <v>Meio Ambiente</v>
          </cell>
        </row>
        <row r="181">
          <cell r="A181" t="str">
            <v>05.999.01</v>
          </cell>
          <cell r="B181" t="str">
            <v>PLANTIO DE ÁRVORES E ARBUSTOS</v>
          </cell>
          <cell r="C181" t="str">
            <v>unid.</v>
          </cell>
          <cell r="D181" t="str">
            <v>EC-MA-01</v>
          </cell>
          <cell r="E181">
            <v>4.48</v>
          </cell>
          <cell r="F181">
            <v>1.46</v>
          </cell>
          <cell r="G181">
            <v>5.94</v>
          </cell>
          <cell r="H181" t="str">
            <v>Meio Ambiente</v>
          </cell>
        </row>
        <row r="182">
          <cell r="A182" t="str">
            <v>OBRAS DE ARTE ESPECIAIS</v>
          </cell>
        </row>
        <row r="183">
          <cell r="A183" t="str">
            <v>01.580.02</v>
          </cell>
          <cell r="B183" t="str">
            <v>FORNECIMENTO, PREPARO E POSICIONAMENTO DE AÇO CA-50</v>
          </cell>
          <cell r="C183" t="str">
            <v>kg</v>
          </cell>
          <cell r="D183" t="str">
            <v>DNER-ES 331/97</v>
          </cell>
          <cell r="E183">
            <v>2.8699999999999997</v>
          </cell>
          <cell r="F183">
            <v>0.94</v>
          </cell>
          <cell r="G183">
            <v>3.8099999999999996</v>
          </cell>
          <cell r="H183" t="str">
            <v>OAE</v>
          </cell>
        </row>
        <row r="184">
          <cell r="A184" t="str">
            <v>01.580.03</v>
          </cell>
          <cell r="B184" t="str">
            <v>FORNECIMENTO, PREPARO E POSICIONAMENTO DE AÇO CA-25</v>
          </cell>
          <cell r="C184" t="str">
            <v>kg</v>
          </cell>
          <cell r="D184" t="str">
            <v>DNER-ES 331/97</v>
          </cell>
          <cell r="E184">
            <v>3.01</v>
          </cell>
          <cell r="F184">
            <v>0.98</v>
          </cell>
          <cell r="G184">
            <v>3.9899999999999998</v>
          </cell>
          <cell r="H184" t="str">
            <v>OAE</v>
          </cell>
        </row>
        <row r="185">
          <cell r="A185" t="str">
            <v>03.010.01</v>
          </cell>
          <cell r="B185" t="str">
            <v>ESCAVAÇÃO EM CAVAS DE FUNDAÇÃO S/ESGOTAMENTO</v>
          </cell>
          <cell r="C185" t="str">
            <v>m³</v>
          </cell>
          <cell r="D185" t="str">
            <v>DNER-ES 334/97</v>
          </cell>
          <cell r="E185">
            <v>19.82</v>
          </cell>
          <cell r="F185">
            <v>6.48</v>
          </cell>
          <cell r="G185">
            <v>26.3</v>
          </cell>
          <cell r="H185" t="str">
            <v>OAE</v>
          </cell>
        </row>
        <row r="186">
          <cell r="A186" t="str">
            <v>03.000.02</v>
          </cell>
          <cell r="B186" t="str">
            <v>ESCAVAÇÃO MANUAL DE CAVAS EM MATERIAL 1ª CATEGORIA</v>
          </cell>
          <cell r="C186" t="str">
            <v>m³</v>
          </cell>
          <cell r="D186" t="str">
            <v>DNER-ES 281/97</v>
          </cell>
          <cell r="E186">
            <v>17.48</v>
          </cell>
          <cell r="F186">
            <v>5.71</v>
          </cell>
          <cell r="G186">
            <v>23.19</v>
          </cell>
          <cell r="H186" t="str">
            <v>OAE</v>
          </cell>
        </row>
        <row r="187">
          <cell r="A187" t="str">
            <v>03.119.01</v>
          </cell>
          <cell r="B187" t="str">
            <v>ESCORAMENTO DE MADEIRA PARA OAE</v>
          </cell>
          <cell r="C187" t="str">
            <v>m³</v>
          </cell>
          <cell r="D187" t="str">
            <v>DNER-ES 286/97</v>
          </cell>
          <cell r="E187">
            <v>16.83</v>
          </cell>
          <cell r="F187">
            <v>5.5</v>
          </cell>
          <cell r="G187">
            <v>22.33</v>
          </cell>
          <cell r="H187" t="str">
            <v>OAE</v>
          </cell>
        </row>
        <row r="188">
          <cell r="A188" t="str">
            <v>03.300.01</v>
          </cell>
          <cell r="B188" t="str">
            <v>CONFECÇÃO E LANÇAMENTO DE CONCRETO MAGRO EM BETONEIRA</v>
          </cell>
          <cell r="C188" t="str">
            <v>m³</v>
          </cell>
          <cell r="D188" t="str">
            <v>DNER-ES 330/97</v>
          </cell>
          <cell r="E188">
            <v>157.06</v>
          </cell>
          <cell r="F188">
            <v>51.33</v>
          </cell>
          <cell r="G188">
            <v>208.39</v>
          </cell>
          <cell r="H188" t="str">
            <v>OAE</v>
          </cell>
        </row>
        <row r="189">
          <cell r="A189" t="str">
            <v>03.323.00</v>
          </cell>
          <cell r="B189" t="str">
            <v>CONCRETO ESTRUTURAL FCK=12MPA</v>
          </cell>
          <cell r="C189" t="str">
            <v>m³</v>
          </cell>
          <cell r="D189" t="str">
            <v>DNER-ES 330/97</v>
          </cell>
          <cell r="E189">
            <v>192.2</v>
          </cell>
          <cell r="F189">
            <v>62.81</v>
          </cell>
          <cell r="G189">
            <v>255.01</v>
          </cell>
          <cell r="H189" t="str">
            <v>OAE</v>
          </cell>
        </row>
        <row r="190">
          <cell r="A190" t="str">
            <v>03.324.00</v>
          </cell>
          <cell r="B190" t="str">
            <v>CONCRETO ESTRUTURAL FCK=15MPA</v>
          </cell>
          <cell r="C190" t="str">
            <v>m³</v>
          </cell>
          <cell r="D190" t="str">
            <v>DNER-ES 330/97</v>
          </cell>
          <cell r="E190">
            <v>200.12</v>
          </cell>
          <cell r="F190">
            <v>65.4</v>
          </cell>
          <cell r="G190">
            <v>265.52</v>
          </cell>
          <cell r="H190" t="str">
            <v>OAE</v>
          </cell>
        </row>
        <row r="191">
          <cell r="A191" t="str">
            <v>03.325.00</v>
          </cell>
          <cell r="B191" t="str">
            <v>CONCRETO ESTRUTURAL FCK=18MPA</v>
          </cell>
          <cell r="C191" t="str">
            <v>m³</v>
          </cell>
          <cell r="D191" t="str">
            <v>DNER-ES 330/97</v>
          </cell>
          <cell r="E191">
            <v>207.88</v>
          </cell>
          <cell r="F191">
            <v>67.94</v>
          </cell>
          <cell r="G191">
            <v>275.82</v>
          </cell>
          <cell r="H191" t="str">
            <v>OAE</v>
          </cell>
        </row>
        <row r="192">
          <cell r="A192" t="str">
            <v>03.326.00</v>
          </cell>
          <cell r="B192" t="str">
            <v>CONCRETO ESTRUTURAL FCK=20MPA</v>
          </cell>
          <cell r="C192" t="str">
            <v>m³</v>
          </cell>
          <cell r="D192" t="str">
            <v>DNER-ES 330/97</v>
          </cell>
          <cell r="E192">
            <v>214.3</v>
          </cell>
          <cell r="F192">
            <v>70.03</v>
          </cell>
          <cell r="G192">
            <v>284.33000000000004</v>
          </cell>
          <cell r="H192" t="str">
            <v>OAE</v>
          </cell>
        </row>
        <row r="193">
          <cell r="A193" t="str">
            <v>03.326.01</v>
          </cell>
          <cell r="B193" t="str">
            <v>CONCRETO ESTRUTURAL FCK=20MPA ADITIVADO, USINADO</v>
          </cell>
          <cell r="C193" t="str">
            <v>m³</v>
          </cell>
          <cell r="D193" t="str">
            <v>DNER-ES 330/97</v>
          </cell>
          <cell r="E193">
            <v>213.94</v>
          </cell>
          <cell r="F193">
            <v>69.92</v>
          </cell>
          <cell r="G193">
            <v>283.86</v>
          </cell>
          <cell r="H193" t="str">
            <v>OAE</v>
          </cell>
        </row>
        <row r="194">
          <cell r="A194" t="str">
            <v>03.329.00</v>
          </cell>
          <cell r="B194" t="str">
            <v>PAVIMENTAÇÃO EM CONCRETO DE CIMENTO (CONFEC. E LANÇAMENTO)</v>
          </cell>
          <cell r="C194" t="str">
            <v>m³</v>
          </cell>
          <cell r="E194">
            <v>188.71999999999997</v>
          </cell>
          <cell r="F194">
            <v>61.67</v>
          </cell>
          <cell r="G194">
            <v>250.39</v>
          </cell>
          <cell r="H194" t="str">
            <v>OAE</v>
          </cell>
        </row>
        <row r="195">
          <cell r="A195" t="str">
            <v>03.329.01</v>
          </cell>
          <cell r="B195" t="str">
            <v>CONCRETO ESTRUTURAL FCK=25MPA</v>
          </cell>
          <cell r="C195" t="str">
            <v>m³</v>
          </cell>
          <cell r="D195" t="str">
            <v>DNER-ES 330/97</v>
          </cell>
          <cell r="E195">
            <v>229.38</v>
          </cell>
          <cell r="F195">
            <v>74.96</v>
          </cell>
          <cell r="G195">
            <v>304.34</v>
          </cell>
          <cell r="H195" t="str">
            <v>OAE</v>
          </cell>
        </row>
        <row r="196">
          <cell r="A196" t="str">
            <v>03.329.04</v>
          </cell>
          <cell r="B196" t="str">
            <v>CONCRETO ESTRUTURAL FCK=35MPA</v>
          </cell>
          <cell r="C196" t="str">
            <v>m³</v>
          </cell>
          <cell r="D196" t="str">
            <v>DNER-ES 330/97</v>
          </cell>
          <cell r="E196">
            <v>244.79999999999998</v>
          </cell>
          <cell r="F196">
            <v>80</v>
          </cell>
          <cell r="G196">
            <v>324.79999999999995</v>
          </cell>
          <cell r="H196" t="str">
            <v>OAE</v>
          </cell>
        </row>
        <row r="197">
          <cell r="A197" t="str">
            <v>03.370.00</v>
          </cell>
          <cell r="B197" t="str">
            <v>FORMAS COMUNS DE MADEIRA</v>
          </cell>
          <cell r="C197" t="str">
            <v>m²</v>
          </cell>
          <cell r="D197" t="str">
            <v>DNER-ES 333/97</v>
          </cell>
          <cell r="E197">
            <v>21.799999999999997</v>
          </cell>
          <cell r="F197">
            <v>7.12</v>
          </cell>
          <cell r="G197">
            <v>28.919999999999998</v>
          </cell>
          <cell r="H197" t="str">
            <v>OAE</v>
          </cell>
        </row>
        <row r="198">
          <cell r="A198" t="str">
            <v>03.371.01</v>
          </cell>
          <cell r="B198" t="str">
            <v>FORMA DE PLACA COMPENSADA RESINADA</v>
          </cell>
          <cell r="C198" t="str">
            <v>m²</v>
          </cell>
          <cell r="D198" t="str">
            <v>DNER-ES 333/97</v>
          </cell>
          <cell r="E198">
            <v>16.11</v>
          </cell>
          <cell r="F198">
            <v>5.26</v>
          </cell>
          <cell r="G198">
            <v>21.369999999999997</v>
          </cell>
          <cell r="H198" t="str">
            <v>OAE</v>
          </cell>
        </row>
        <row r="199">
          <cell r="A199" t="str">
            <v>03.372.01</v>
          </cell>
          <cell r="B199" t="str">
            <v>FORMA P/TUBULÃO</v>
          </cell>
          <cell r="C199" t="str">
            <v>m²</v>
          </cell>
          <cell r="D199" t="str">
            <v>DNER-ES 333/97</v>
          </cell>
          <cell r="E199">
            <v>9.74</v>
          </cell>
          <cell r="F199">
            <v>3.18</v>
          </cell>
          <cell r="G199">
            <v>12.92</v>
          </cell>
          <cell r="H199" t="str">
            <v>OAE</v>
          </cell>
        </row>
        <row r="200">
          <cell r="A200" t="str">
            <v>03.410.21</v>
          </cell>
          <cell r="B200" t="str">
            <v>TUBULÃO A CÉU ABERTO DIAMETRO EXTERNO = 1,40M</v>
          </cell>
          <cell r="C200" t="str">
            <v>m</v>
          </cell>
          <cell r="D200" t="str">
            <v>DNER-ES 334/97</v>
          </cell>
          <cell r="E200">
            <v>859.8</v>
          </cell>
          <cell r="F200">
            <v>280.98</v>
          </cell>
          <cell r="G200">
            <v>1140.78</v>
          </cell>
          <cell r="H200" t="str">
            <v>OAE</v>
          </cell>
        </row>
        <row r="201">
          <cell r="A201" t="str">
            <v>03.411.21</v>
          </cell>
          <cell r="B201" t="str">
            <v>TUBULÃO A.C. Ø=1,40 M PROF.ATÉ 12 M DO LENÇOL FREÁTICO</v>
          </cell>
          <cell r="C201" t="str">
            <v>m</v>
          </cell>
          <cell r="D201" t="str">
            <v>DNER-ES 334/97</v>
          </cell>
          <cell r="E201">
            <v>1696.13</v>
          </cell>
          <cell r="F201">
            <v>554.3</v>
          </cell>
          <cell r="G201">
            <v>2250.4300000000003</v>
          </cell>
          <cell r="H201" t="str">
            <v>OAE</v>
          </cell>
        </row>
        <row r="202">
          <cell r="A202" t="str">
            <v>03.412.01</v>
          </cell>
          <cell r="B202" t="str">
            <v>ESCAVAÇÃO P/ALARGAMENTO DA BASE TUBULÃO AR COMPRIMIDO</v>
          </cell>
          <cell r="C202" t="str">
            <v>m³</v>
          </cell>
          <cell r="D202" t="str">
            <v>DNER-ES 334/97</v>
          </cell>
          <cell r="E202">
            <v>650.18</v>
          </cell>
          <cell r="F202">
            <v>212.48</v>
          </cell>
          <cell r="G202">
            <v>862.66</v>
          </cell>
          <cell r="H202" t="str">
            <v>OAE</v>
          </cell>
        </row>
        <row r="203">
          <cell r="A203" t="str">
            <v>03.412.11</v>
          </cell>
          <cell r="B203" t="str">
            <v>FORNECIMENTO, LANÇAMENTO E CONCRETAGEM BASE TUBULÃO DE AR COMPRIMIDO PROF. ATÉ 12M LENÇOL FREÁTICO</v>
          </cell>
          <cell r="C203" t="str">
            <v>m³</v>
          </cell>
          <cell r="D203" t="str">
            <v>DNER-ES 334/97</v>
          </cell>
          <cell r="E203">
            <v>208.77</v>
          </cell>
          <cell r="F203">
            <v>68.23</v>
          </cell>
          <cell r="G203">
            <v>277</v>
          </cell>
          <cell r="H203" t="str">
            <v>OAE</v>
          </cell>
        </row>
        <row r="204">
          <cell r="A204" t="str">
            <v>03.510.00</v>
          </cell>
          <cell r="B204" t="str">
            <v>APARELHO DE APOIO EM NEOPRENE FRETADO</v>
          </cell>
          <cell r="C204" t="str">
            <v>kg</v>
          </cell>
          <cell r="D204" t="str">
            <v>ES-OA-36/96</v>
          </cell>
          <cell r="E204">
            <v>27.86</v>
          </cell>
          <cell r="F204">
            <v>9.1</v>
          </cell>
          <cell r="G204">
            <v>36.96</v>
          </cell>
          <cell r="H204" t="str">
            <v>OAE</v>
          </cell>
        </row>
        <row r="205">
          <cell r="A205" t="str">
            <v>03.700.01</v>
          </cell>
          <cell r="B205" t="str">
            <v>FABRICAÇÃO DE GUARDA CORPO TIPO GM - MOLDADO IN LOCO</v>
          </cell>
          <cell r="C205" t="str">
            <v>m</v>
          </cell>
          <cell r="E205">
            <v>123.51</v>
          </cell>
          <cell r="F205">
            <v>40.36</v>
          </cell>
          <cell r="G205">
            <v>163.87</v>
          </cell>
          <cell r="H205" t="str">
            <v>OAE</v>
          </cell>
        </row>
        <row r="206">
          <cell r="A206" t="str">
            <v>03.920.01</v>
          </cell>
          <cell r="B206" t="str">
            <v>ABERTURA E CONCRETAGEM BASE TUBULÃO A CÉU ABERTO</v>
          </cell>
          <cell r="C206" t="str">
            <v>m³</v>
          </cell>
          <cell r="E206">
            <v>417.25</v>
          </cell>
          <cell r="F206">
            <v>136.36</v>
          </cell>
          <cell r="G206">
            <v>553.61</v>
          </cell>
          <cell r="H206" t="str">
            <v>OAE</v>
          </cell>
        </row>
        <row r="207">
          <cell r="A207" t="str">
            <v>03.951.01</v>
          </cell>
          <cell r="B207" t="str">
            <v>PINTURA COM NATA DE CIMENTO</v>
          </cell>
          <cell r="C207" t="str">
            <v>m²</v>
          </cell>
          <cell r="E207">
            <v>2.65</v>
          </cell>
          <cell r="F207">
            <v>0.87</v>
          </cell>
          <cell r="G207">
            <v>3.52</v>
          </cell>
          <cell r="H207" t="str">
            <v>OAE</v>
          </cell>
        </row>
        <row r="208">
          <cell r="A208" t="str">
            <v>03.990.02</v>
          </cell>
          <cell r="B208" t="str">
            <v>CONFECÇÃO E COLOCAÇÃO DE CABOS 06 CORDOALHAS D=12,7MM</v>
          </cell>
          <cell r="C208" t="str">
            <v>kg</v>
          </cell>
          <cell r="E208">
            <v>7.05</v>
          </cell>
          <cell r="F208">
            <v>2.3</v>
          </cell>
          <cell r="G208">
            <v>9.35</v>
          </cell>
          <cell r="H208" t="str">
            <v>OAE</v>
          </cell>
        </row>
        <row r="209">
          <cell r="A209" t="str">
            <v>03.990.04</v>
          </cell>
          <cell r="B209" t="str">
            <v>CONFECÇÃO E COLOCAÇÃO DE CABOS 12 CORDOALHAS D=12,7MM</v>
          </cell>
          <cell r="C209" t="str">
            <v>kg</v>
          </cell>
          <cell r="E209">
            <v>5.779999999999999</v>
          </cell>
          <cell r="F209">
            <v>1.89</v>
          </cell>
          <cell r="G209">
            <v>7.669999999999999</v>
          </cell>
          <cell r="H209" t="str">
            <v>OAE</v>
          </cell>
        </row>
        <row r="210">
          <cell r="A210" t="str">
            <v>03.991.02</v>
          </cell>
          <cell r="B210" t="str">
            <v>DRENO DE PVC Ø=100 mm</v>
          </cell>
          <cell r="C210" t="str">
            <v>unid.</v>
          </cell>
          <cell r="D210" t="str">
            <v>ES-OA-36/96</v>
          </cell>
          <cell r="E210">
            <v>5.02</v>
          </cell>
          <cell r="F210">
            <v>1.64</v>
          </cell>
          <cell r="G210">
            <v>6.659999999999999</v>
          </cell>
          <cell r="H210" t="str">
            <v>OAE</v>
          </cell>
        </row>
        <row r="211">
          <cell r="A211" t="str">
            <v>03.999.02</v>
          </cell>
          <cell r="B211" t="str">
            <v>PROTENÇÃO E INJEÇÃO DE CABO 06 CORDOALHAS D=12,7MM</v>
          </cell>
          <cell r="C211" t="str">
            <v>unid.</v>
          </cell>
          <cell r="D211" t="str">
            <v>DNER-ES-332/75/76</v>
          </cell>
          <cell r="E211">
            <v>361.11999999999995</v>
          </cell>
          <cell r="F211">
            <v>118.01</v>
          </cell>
          <cell r="G211">
            <v>479.12999999999994</v>
          </cell>
          <cell r="H211" t="str">
            <v>OAE</v>
          </cell>
        </row>
        <row r="212">
          <cell r="A212" t="str">
            <v>03.999.04</v>
          </cell>
          <cell r="B212" t="str">
            <v>PROTENÇÃO E INJEÇÃO DE CABO 12 CORDOALHAS D=12,7MM</v>
          </cell>
          <cell r="C212" t="str">
            <v>unid.</v>
          </cell>
          <cell r="D212" t="str">
            <v>DNER-ES-332/75/76</v>
          </cell>
          <cell r="E212">
            <v>666.84</v>
          </cell>
          <cell r="F212">
            <v>217.92</v>
          </cell>
          <cell r="G212">
            <v>884.76</v>
          </cell>
          <cell r="H212" t="str">
            <v>OAE</v>
          </cell>
        </row>
        <row r="213">
          <cell r="A213" t="str">
            <v>04.020.00</v>
          </cell>
          <cell r="B213" t="str">
            <v>ESCAVAÇÃO EM VALA MATERIAL DE 3a CATEGORIA</v>
          </cell>
          <cell r="C213" t="str">
            <v>m³</v>
          </cell>
          <cell r="D213" t="str">
            <v>DNER-ES 280/97</v>
          </cell>
          <cell r="E213">
            <v>27.6</v>
          </cell>
          <cell r="F213">
            <v>9.02</v>
          </cell>
          <cell r="G213">
            <v>36.620000000000005</v>
          </cell>
          <cell r="H213" t="str">
            <v>OAE</v>
          </cell>
        </row>
        <row r="214">
          <cell r="A214" t="str">
            <v>05.303.01</v>
          </cell>
          <cell r="B214" t="str">
            <v>TERRA ARMADA - ECE - GREIDE 0,0&lt;H&lt;6,0M TIPO RETA E CURVA ÂNGULO 15°</v>
          </cell>
          <cell r="C214" t="str">
            <v>m²</v>
          </cell>
          <cell r="E214">
            <v>185.45</v>
          </cell>
          <cell r="F214">
            <v>60.61</v>
          </cell>
          <cell r="G214">
            <v>246.06</v>
          </cell>
          <cell r="H214" t="str">
            <v>OAE</v>
          </cell>
        </row>
        <row r="215">
          <cell r="A215" t="str">
            <v>05.303.02</v>
          </cell>
          <cell r="B215" t="str">
            <v>TERRA ARMADA - ECE - GREIDE 6,0&lt;H&lt;9,0M TIPO RETA E CURVA ÂNGULO 15°</v>
          </cell>
          <cell r="C215" t="str">
            <v>m²</v>
          </cell>
          <cell r="E215">
            <v>208.06</v>
          </cell>
          <cell r="F215">
            <v>67.99</v>
          </cell>
          <cell r="G215">
            <v>276.05</v>
          </cell>
          <cell r="H215" t="str">
            <v>OAE</v>
          </cell>
        </row>
        <row r="216">
          <cell r="A216" t="str">
            <v>05.303.07</v>
          </cell>
          <cell r="B216" t="str">
            <v>TERRA ARMADA - ECE - ENC. PORTANTE 0,0&lt;H&lt;6,0M TIPO RETA</v>
          </cell>
          <cell r="C216" t="str">
            <v>m²</v>
          </cell>
          <cell r="E216">
            <v>300</v>
          </cell>
          <cell r="F216">
            <v>98.04</v>
          </cell>
          <cell r="G216">
            <v>398.04</v>
          </cell>
          <cell r="H216" t="str">
            <v>OAE</v>
          </cell>
        </row>
        <row r="217">
          <cell r="A217" t="str">
            <v>05.303.08</v>
          </cell>
          <cell r="B217" t="str">
            <v>TERRA ARMADA - ECE - ENC. PORTANTE 6,0&lt;H&lt;9,0M TIPO RETA</v>
          </cell>
          <cell r="C217" t="str">
            <v>m²</v>
          </cell>
          <cell r="E217">
            <v>339.78</v>
          </cell>
          <cell r="F217">
            <v>111.04</v>
          </cell>
          <cell r="G217">
            <v>450.82</v>
          </cell>
          <cell r="H217" t="str">
            <v>OAE</v>
          </cell>
        </row>
        <row r="218">
          <cell r="A218" t="str">
            <v>05.303.09</v>
          </cell>
          <cell r="B218" t="str">
            <v>ESCAMAS DE CONCRETO ARMADO PARA TERRA ARMADA</v>
          </cell>
          <cell r="C218" t="str">
            <v>m³</v>
          </cell>
          <cell r="D218" t="str">
            <v>DNER-ES 330/97</v>
          </cell>
          <cell r="E218">
            <v>368.33000000000004</v>
          </cell>
          <cell r="F218">
            <v>120.37</v>
          </cell>
          <cell r="G218">
            <v>488.70000000000005</v>
          </cell>
          <cell r="H218" t="str">
            <v>OAE</v>
          </cell>
        </row>
        <row r="219">
          <cell r="A219" t="str">
            <v>05.303.10</v>
          </cell>
          <cell r="B219" t="str">
            <v>CONCRETAGEM DE SOLEIRA E ARREMATES DE MACIÇO TERRA ARMADA</v>
          </cell>
          <cell r="C219" t="str">
            <v>m³</v>
          </cell>
          <cell r="D219" t="str">
            <v>DNER-ES 330/97</v>
          </cell>
          <cell r="E219">
            <v>200.25</v>
          </cell>
          <cell r="F219">
            <v>65.44</v>
          </cell>
          <cell r="G219">
            <v>265.69</v>
          </cell>
          <cell r="H219" t="str">
            <v>OAE</v>
          </cell>
        </row>
        <row r="220">
          <cell r="A220" t="str">
            <v>05.303.11</v>
          </cell>
          <cell r="B220" t="str">
            <v>MONTAGEM DE MACIÇO TERRA ARMADA</v>
          </cell>
          <cell r="C220" t="str">
            <v>m²</v>
          </cell>
          <cell r="D220" t="str">
            <v>DNER-ES 282/97</v>
          </cell>
          <cell r="E220">
            <v>38.22</v>
          </cell>
          <cell r="F220">
            <v>12.49</v>
          </cell>
          <cell r="G220">
            <v>50.71</v>
          </cell>
          <cell r="H220" t="str">
            <v>OAE</v>
          </cell>
        </row>
        <row r="221">
          <cell r="A221" t="str">
            <v>06.030.11</v>
          </cell>
          <cell r="B221" t="str">
            <v>BARREIRA DE SEGURANÇA TIPO NEW JERSEY</v>
          </cell>
          <cell r="C221" t="str">
            <v>m</v>
          </cell>
          <cell r="D221" t="str">
            <v>DNER-ES 340/97</v>
          </cell>
          <cell r="E221">
            <v>149.81</v>
          </cell>
          <cell r="F221">
            <v>48.96</v>
          </cell>
          <cell r="G221">
            <v>198.77</v>
          </cell>
          <cell r="H221" t="str">
            <v>OAE</v>
          </cell>
        </row>
        <row r="222">
          <cell r="A222" t="str">
            <v>OUTROS CÓDIGOS</v>
          </cell>
        </row>
        <row r="223">
          <cell r="A223" t="str">
            <v>10.000.05</v>
          </cell>
          <cell r="B223" t="str">
            <v>PAVIMENTAÇÃO EM CBUQ</v>
          </cell>
          <cell r="C223" t="str">
            <v>m³</v>
          </cell>
          <cell r="D223" t="str">
            <v>EC-02</v>
          </cell>
          <cell r="E223">
            <v>57.38</v>
          </cell>
          <cell r="F223">
            <v>18.75</v>
          </cell>
          <cell r="G223">
            <v>76.13</v>
          </cell>
          <cell r="H223" t="str">
            <v>OAE</v>
          </cell>
        </row>
        <row r="224">
          <cell r="A224" t="str">
            <v>10.000.03</v>
          </cell>
          <cell r="B224" t="str">
            <v>CIMBRAMENTO</v>
          </cell>
          <cell r="C224" t="str">
            <v>m³</v>
          </cell>
          <cell r="D224" t="str">
            <v>DNER-ES 286/97</v>
          </cell>
          <cell r="E224">
            <v>41.14999999999999</v>
          </cell>
          <cell r="F224">
            <v>13.45</v>
          </cell>
          <cell r="G224">
            <v>54.599999999999994</v>
          </cell>
          <cell r="H224" t="str">
            <v>OAE</v>
          </cell>
        </row>
        <row r="225">
          <cell r="A225" t="str">
            <v>10.000.46</v>
          </cell>
          <cell r="B225" t="str">
            <v>CARGA, TRANSPORTE, IÇAMENTO E LANÇAMENTO DE LAJE PRÉ-MOLDADA ATÉ 3,0T</v>
          </cell>
          <cell r="C225" t="str">
            <v>unid.</v>
          </cell>
          <cell r="E225">
            <v>21.16</v>
          </cell>
          <cell r="F225">
            <v>6.92</v>
          </cell>
          <cell r="G225">
            <v>28.08</v>
          </cell>
          <cell r="H225" t="str">
            <v>OAE</v>
          </cell>
        </row>
        <row r="226">
          <cell r="A226" t="str">
            <v>10.000.47</v>
          </cell>
          <cell r="B226" t="str">
            <v>CARGA, TRANSPORTE, IÇAMENTO E LANÇAMENTO DE LAJE PRÉ-MOLDADA ATÉ 55,0T</v>
          </cell>
          <cell r="C226" t="str">
            <v>unid.</v>
          </cell>
          <cell r="E226">
            <v>407.22</v>
          </cell>
          <cell r="F226">
            <v>133.08</v>
          </cell>
          <cell r="G226">
            <v>540.3000000000001</v>
          </cell>
          <cell r="H226" t="str">
            <v>OAE</v>
          </cell>
        </row>
        <row r="227">
          <cell r="A227" t="str">
            <v>10.400.11</v>
          </cell>
          <cell r="B227" t="str">
            <v>COLCHÃO DRENANTE C/PEDRA-DE-MÃO P/CORTE EM ROCHA</v>
          </cell>
          <cell r="C227" t="str">
            <v>m³</v>
          </cell>
          <cell r="D227" t="str">
            <v>EC-03</v>
          </cell>
          <cell r="E227">
            <v>68.55000000000001</v>
          </cell>
          <cell r="F227">
            <v>22.4</v>
          </cell>
          <cell r="G227">
            <v>90.95000000000002</v>
          </cell>
          <cell r="H227" t="str">
            <v>Drenagem</v>
          </cell>
        </row>
        <row r="228">
          <cell r="A228" t="str">
            <v>10.200.02</v>
          </cell>
          <cell r="B228" t="str">
            <v>BASE DE SOLO CIMENTO C/MISTURA NA PISTA C/RECICLADORA</v>
          </cell>
          <cell r="C228" t="str">
            <v>m³</v>
          </cell>
          <cell r="D228" t="str">
            <v>DNER-ES-305/97</v>
          </cell>
          <cell r="E228">
            <v>74.24</v>
          </cell>
          <cell r="F228">
            <v>24.26</v>
          </cell>
          <cell r="G228">
            <v>98.5</v>
          </cell>
          <cell r="H228" t="str">
            <v>Pavimentação</v>
          </cell>
        </row>
        <row r="229">
          <cell r="A229" t="str">
            <v>10.200.03</v>
          </cell>
          <cell r="B229" t="str">
            <v>SUB-BASE DE SOLO MELHORADO C/CIMENTO MISTURA NA PISTA C/RECICLADORA</v>
          </cell>
          <cell r="C229" t="str">
            <v>m³</v>
          </cell>
          <cell r="D229" t="str">
            <v>DNER-ES-302/97</v>
          </cell>
          <cell r="E229">
            <v>51.94</v>
          </cell>
          <cell r="F229">
            <v>16.97</v>
          </cell>
          <cell r="G229">
            <v>68.91</v>
          </cell>
          <cell r="H229" t="str">
            <v>Pavimentação</v>
          </cell>
        </row>
        <row r="230">
          <cell r="A230" t="str">
            <v>10.300.15</v>
          </cell>
          <cell r="B230" t="str">
            <v>PINTURA EM SUPER CONSERVADO P</v>
          </cell>
          <cell r="C230" t="str">
            <v>m²</v>
          </cell>
          <cell r="E230">
            <v>12.61</v>
          </cell>
          <cell r="F230">
            <v>4.12</v>
          </cell>
          <cell r="G230">
            <v>16.73</v>
          </cell>
          <cell r="H230" t="str">
            <v>OAE</v>
          </cell>
        </row>
        <row r="231">
          <cell r="A231" t="str">
            <v>10.300.25</v>
          </cell>
          <cell r="B231" t="str">
            <v>FORNECIMENTO CORTE E COLOCAÇÃO DE 12Ø12,7 - AÇO CP-190 RB</v>
          </cell>
          <cell r="C231" t="str">
            <v>kg</v>
          </cell>
          <cell r="D231" t="str">
            <v>DNER-ES-332/75/76</v>
          </cell>
          <cell r="E231">
            <v>5.06</v>
          </cell>
          <cell r="F231">
            <v>1.65</v>
          </cell>
          <cell r="G231">
            <v>6.709999999999999</v>
          </cell>
          <cell r="H231" t="str">
            <v>OAE</v>
          </cell>
        </row>
        <row r="232">
          <cell r="A232" t="str">
            <v>10.300.26</v>
          </cell>
          <cell r="B232" t="str">
            <v>PROTENSÃO E ANCORAGEM ATIVA PARA 120Ø12,7MM</v>
          </cell>
          <cell r="C232" t="str">
            <v>unid.</v>
          </cell>
          <cell r="D232" t="str">
            <v>DNER-ES-332/75/76</v>
          </cell>
          <cell r="E232">
            <v>548.68</v>
          </cell>
          <cell r="F232">
            <v>179.31</v>
          </cell>
          <cell r="G232">
            <v>727.99</v>
          </cell>
          <cell r="H232" t="str">
            <v>OAE</v>
          </cell>
        </row>
        <row r="233">
          <cell r="A233" t="str">
            <v>10.300.27</v>
          </cell>
          <cell r="B233" t="str">
            <v>FORNECIMENTO E COLOCAÇÃO DE BAINHAS CORRUGADAS Ø 70MM E INJEÇÃO DE NATA DE CIMENTO</v>
          </cell>
          <cell r="C233" t="str">
            <v>m</v>
          </cell>
          <cell r="D233" t="str">
            <v>DNER-ES-332/75/76</v>
          </cell>
          <cell r="E233">
            <v>87.10000000000001</v>
          </cell>
          <cell r="F233">
            <v>28.46</v>
          </cell>
          <cell r="G233">
            <v>115.56</v>
          </cell>
          <cell r="H233" t="str">
            <v>OAE</v>
          </cell>
        </row>
        <row r="234">
          <cell r="A234" t="str">
            <v>10.300.30</v>
          </cell>
          <cell r="B234" t="str">
            <v>EXECUÇÃO DE SONDAGEM A PERCUSSÃO</v>
          </cell>
          <cell r="C234" t="str">
            <v>m</v>
          </cell>
          <cell r="D234" t="str">
            <v>DNER-ES-334/97</v>
          </cell>
          <cell r="E234">
            <v>52</v>
          </cell>
          <cell r="F234">
            <v>16.99</v>
          </cell>
          <cell r="G234">
            <v>68.99</v>
          </cell>
          <cell r="H234" t="str">
            <v>OAE</v>
          </cell>
        </row>
        <row r="235">
          <cell r="A235" t="str">
            <v>10.300.31</v>
          </cell>
          <cell r="B235" t="str">
            <v>MOBILIZAÇÃO, INSTALAÇÃO E DESMOBILIZAÇÃO DE EQUIPAMENTO P/EXECUÇÃO DE SONDAGENS</v>
          </cell>
          <cell r="C235" t="str">
            <v>unid.</v>
          </cell>
          <cell r="D235" t="str">
            <v>DNER-ES-334/97</v>
          </cell>
          <cell r="E235">
            <v>1300</v>
          </cell>
          <cell r="F235">
            <v>424.84</v>
          </cell>
          <cell r="G235">
            <v>1724.84</v>
          </cell>
          <cell r="H235" t="str">
            <v>OAE</v>
          </cell>
        </row>
        <row r="236">
          <cell r="A236" t="str">
            <v>10.300.32</v>
          </cell>
          <cell r="B236" t="str">
            <v>DETALHAMENTO DO PROJETO</v>
          </cell>
          <cell r="C236" t="str">
            <v>m²</v>
          </cell>
          <cell r="D236" t="str">
            <v>EP-OAE 01</v>
          </cell>
          <cell r="E236">
            <v>20</v>
          </cell>
          <cell r="F236">
            <v>6.54</v>
          </cell>
          <cell r="G236">
            <v>26.54</v>
          </cell>
          <cell r="H236" t="str">
            <v>OAE</v>
          </cell>
        </row>
        <row r="237">
          <cell r="A237" t="str">
            <v>10.300.33</v>
          </cell>
          <cell r="B237" t="str">
            <v>GROUT</v>
          </cell>
          <cell r="C237" t="str">
            <v>kg</v>
          </cell>
          <cell r="E237">
            <v>7.81</v>
          </cell>
          <cell r="F237">
            <v>2.55</v>
          </cell>
          <cell r="G237">
            <v>10.36</v>
          </cell>
          <cell r="H237" t="str">
            <v>OAE</v>
          </cell>
        </row>
        <row r="238">
          <cell r="A238" t="str">
            <v>10.300.34</v>
          </cell>
          <cell r="B238" t="str">
            <v>BARREIRA DE CONCRETO, INCL. MÃO DE OBRA E MATERIAL</v>
          </cell>
          <cell r="C238" t="str">
            <v>m</v>
          </cell>
          <cell r="D238" t="str">
            <v>DNER-ES-335/97</v>
          </cell>
          <cell r="E238">
            <v>70.09</v>
          </cell>
          <cell r="F238">
            <v>22.91</v>
          </cell>
          <cell r="G238">
            <v>93</v>
          </cell>
          <cell r="H238" t="str">
            <v>OAE</v>
          </cell>
        </row>
        <row r="239">
          <cell r="A239" t="str">
            <v>10.300.47</v>
          </cell>
          <cell r="B239" t="str">
            <v>DRENO DE FERRO GALVANIZADO 2"</v>
          </cell>
          <cell r="C239" t="str">
            <v>unid.</v>
          </cell>
          <cell r="D239" t="str">
            <v>ES-OA-36/96</v>
          </cell>
          <cell r="E239">
            <v>8.48</v>
          </cell>
          <cell r="F239">
            <v>2.77</v>
          </cell>
          <cell r="G239">
            <v>11.25</v>
          </cell>
          <cell r="H239" t="str">
            <v>OAE</v>
          </cell>
        </row>
        <row r="240">
          <cell r="A240" t="str">
            <v>10.500.38</v>
          </cell>
          <cell r="B240" t="str">
            <v>REMOÇÃO DE CERCAS DE ARAME FARPADO</v>
          </cell>
          <cell r="C240" t="str">
            <v>m</v>
          </cell>
          <cell r="D240" t="str">
            <v>DNER-ES 338/97</v>
          </cell>
          <cell r="E240">
            <v>2.54</v>
          </cell>
          <cell r="F240">
            <v>0.83</v>
          </cell>
          <cell r="G240">
            <v>3.37</v>
          </cell>
          <cell r="H240" t="str">
            <v>Obras Comp.</v>
          </cell>
        </row>
        <row r="241">
          <cell r="A241" t="str">
            <v>10.500.39</v>
          </cell>
          <cell r="B241" t="str">
            <v>MANTA GEOTEXTIL P/REFORÇO DE FUNDAÃO DE ATERRO</v>
          </cell>
          <cell r="C241" t="str">
            <v>m²</v>
          </cell>
          <cell r="E241">
            <v>3.5100000000000002</v>
          </cell>
          <cell r="F241">
            <v>1.15</v>
          </cell>
          <cell r="G241">
            <v>4.66</v>
          </cell>
          <cell r="H241" t="str">
            <v>Obras Comp.</v>
          </cell>
        </row>
        <row r="242">
          <cell r="A242" t="str">
            <v>10.500.40</v>
          </cell>
          <cell r="B242" t="str">
            <v>GEOFORMA TÊXTIL TIPO BOLSACRETO BC - 200 kg DE CIMENTO/m3</v>
          </cell>
          <cell r="C242" t="str">
            <v>m³</v>
          </cell>
          <cell r="D242" t="str">
            <v>EC-01</v>
          </cell>
          <cell r="E242">
            <v>51.69</v>
          </cell>
          <cell r="F242">
            <v>16.89</v>
          </cell>
          <cell r="G242">
            <v>68.58</v>
          </cell>
          <cell r="H242" t="str">
            <v>OAE</v>
          </cell>
        </row>
        <row r="243">
          <cell r="A243" t="str">
            <v>10.500.41</v>
          </cell>
          <cell r="B243" t="str">
            <v>GEOFORMA TÊXTIL TIPO COLCHACRETO A-15 - 200 kg DE CIMENTO/m3</v>
          </cell>
          <cell r="C243" t="str">
            <v>m²</v>
          </cell>
          <cell r="D243" t="str">
            <v>EC-01</v>
          </cell>
          <cell r="E243">
            <v>28.94</v>
          </cell>
          <cell r="F243">
            <v>9.46</v>
          </cell>
          <cell r="G243">
            <v>38.400000000000006</v>
          </cell>
          <cell r="H243" t="str">
            <v>OAE</v>
          </cell>
        </row>
        <row r="244">
          <cell r="A244" t="str">
            <v>10.550.19</v>
          </cell>
          <cell r="B244" t="str">
            <v>MANTA VEGETAL</v>
          </cell>
          <cell r="C244" t="str">
            <v>m²</v>
          </cell>
          <cell r="D244" t="str">
            <v>EC-PCE-03</v>
          </cell>
          <cell r="E244">
            <v>2.62</v>
          </cell>
          <cell r="F244">
            <v>0.86</v>
          </cell>
          <cell r="G244">
            <v>3.48</v>
          </cell>
          <cell r="H244" t="str">
            <v>OAE</v>
          </cell>
        </row>
        <row r="245">
          <cell r="A245" t="str">
            <v>10.550.20</v>
          </cell>
          <cell r="B245" t="str">
            <v>SEMEADURA MANUAL</v>
          </cell>
          <cell r="C245" t="str">
            <v>m²</v>
          </cell>
          <cell r="D245" t="str">
            <v>DNER-ES-341/97</v>
          </cell>
          <cell r="E245">
            <v>1.04</v>
          </cell>
          <cell r="F245">
            <v>0.34</v>
          </cell>
          <cell r="G245">
            <v>1.3800000000000001</v>
          </cell>
          <cell r="H245" t="str">
            <v>Meio Ambiente</v>
          </cell>
        </row>
        <row r="246">
          <cell r="A246" t="str">
            <v>10.600.10</v>
          </cell>
          <cell r="B246" t="str">
            <v>FORNECIMENTO E LANÇAMENTO DE ARGAMASSA ESTRUT. SIKAGROUT TIX C/ADIÇÃO DE 30% DE PEDRISCO P/EXEC. DE CALÇOS E BERÇOS DE APOIOS</v>
          </cell>
          <cell r="C246" t="str">
            <v>m³</v>
          </cell>
          <cell r="E246">
            <v>1586.14</v>
          </cell>
          <cell r="F246">
            <v>518.35</v>
          </cell>
          <cell r="G246">
            <v>2104.4900000000002</v>
          </cell>
          <cell r="H246" t="str">
            <v>OAE</v>
          </cell>
        </row>
        <row r="247">
          <cell r="A247" t="str">
            <v>10.600.30</v>
          </cell>
          <cell r="B247" t="str">
            <v>FORNECIMENTO, CORTE E COLOCAÇÃO DE 4 Ø 15,2mm - AÇO CP-190 RB</v>
          </cell>
          <cell r="C247" t="str">
            <v>kg</v>
          </cell>
          <cell r="E247">
            <v>4.4399999999999995</v>
          </cell>
          <cell r="F247">
            <v>1.45</v>
          </cell>
          <cell r="G247">
            <v>5.89</v>
          </cell>
          <cell r="H247" t="str">
            <v>OAE</v>
          </cell>
        </row>
        <row r="248">
          <cell r="A248" t="str">
            <v>10.600.32</v>
          </cell>
          <cell r="B248" t="str">
            <v>PROTENSÃO E ANCORAGEM ATIVA PARA 4 Ø 15,2MM</v>
          </cell>
          <cell r="C248" t="str">
            <v>unid.</v>
          </cell>
          <cell r="E248">
            <v>125.68</v>
          </cell>
          <cell r="F248">
            <v>41.07</v>
          </cell>
          <cell r="G248">
            <v>166.75</v>
          </cell>
          <cell r="H248" t="str">
            <v>OAE</v>
          </cell>
        </row>
        <row r="249">
          <cell r="A249" t="str">
            <v>10.600.34</v>
          </cell>
          <cell r="B249" t="str">
            <v>FORNECIMENTOE COLOCAÇÃO DE BAINHAS CORRUGADAS Ø 45MM E INJEÇÃO DE NATA DE CIMENTO</v>
          </cell>
          <cell r="C249" t="str">
            <v>m</v>
          </cell>
          <cell r="E249">
            <v>82.09</v>
          </cell>
          <cell r="F249">
            <v>26.83</v>
          </cell>
          <cell r="G249">
            <v>108.92</v>
          </cell>
          <cell r="H249" t="str">
            <v>OAE</v>
          </cell>
        </row>
        <row r="250">
          <cell r="A250" t="str">
            <v>10.600.25</v>
          </cell>
          <cell r="B250" t="str">
            <v>FORNECIMENTO, CORTE E COLOCAÇÃO DE 12 Ø 15,2mm - AÇO CP-190 RB</v>
          </cell>
          <cell r="C250" t="str">
            <v>kg</v>
          </cell>
          <cell r="E250">
            <v>4.4399999999999995</v>
          </cell>
          <cell r="F250">
            <v>1.45</v>
          </cell>
          <cell r="G250">
            <v>5.89</v>
          </cell>
          <cell r="H250" t="str">
            <v>OAE</v>
          </cell>
        </row>
        <row r="251">
          <cell r="A251" t="str">
            <v>10.600.26</v>
          </cell>
          <cell r="B251" t="str">
            <v>PROTENSÃO E ANCORAGEM ATIVA PARA 12 Ø 15,2MM</v>
          </cell>
          <cell r="C251" t="str">
            <v>unid.</v>
          </cell>
          <cell r="E251">
            <v>423.68</v>
          </cell>
          <cell r="F251">
            <v>138.46</v>
          </cell>
          <cell r="G251">
            <v>562.14</v>
          </cell>
          <cell r="H251" t="str">
            <v>OAE</v>
          </cell>
        </row>
        <row r="252">
          <cell r="A252" t="str">
            <v>10.600.27</v>
          </cell>
          <cell r="B252" t="str">
            <v>FORNECIMENTOE COLOCAÇÃO DE BAINHAS CORRUGADAS Ø 70MM E INJEÇÃO DE NATA DE CIMENTO</v>
          </cell>
          <cell r="C252" t="str">
            <v>m</v>
          </cell>
          <cell r="E252">
            <v>84.49000000000001</v>
          </cell>
          <cell r="F252">
            <v>27.61</v>
          </cell>
          <cell r="G252">
            <v>112.10000000000001</v>
          </cell>
          <cell r="H252" t="str">
            <v>OAE</v>
          </cell>
        </row>
        <row r="253">
          <cell r="A253" t="str">
            <v>10.600.28</v>
          </cell>
          <cell r="B253" t="str">
            <v>TRANSPORTE, LANÇAMENTO E POSICIONAMENTO DE PRÉ-LAJE DE CONCRETO ARMADO</v>
          </cell>
          <cell r="C253" t="str">
            <v>unid.</v>
          </cell>
          <cell r="E253">
            <v>86.37</v>
          </cell>
          <cell r="F253">
            <v>28.23</v>
          </cell>
          <cell r="G253">
            <v>114.60000000000001</v>
          </cell>
          <cell r="H253" t="str">
            <v>OAE</v>
          </cell>
        </row>
        <row r="254">
          <cell r="A254" t="str">
            <v>10.600.29</v>
          </cell>
          <cell r="B254" t="str">
            <v>FORNECIMENTO E COLOCAÇÃO DE JUNTA DE PAVIMENTO TIPO JEENE - JJ5070</v>
          </cell>
          <cell r="C254" t="str">
            <v>m</v>
          </cell>
          <cell r="E254">
            <v>163.42</v>
          </cell>
          <cell r="F254">
            <v>53.41</v>
          </cell>
          <cell r="G254">
            <v>216.82999999999998</v>
          </cell>
          <cell r="H254" t="str">
            <v>OAE</v>
          </cell>
        </row>
        <row r="255">
          <cell r="A255" t="str">
            <v>10.600.35</v>
          </cell>
          <cell r="B255" t="str">
            <v>EXECUÇÃO DE ESTACAS ESCAVADAS DIAM=1,20M, C/LAMA BETONÍTICA, INCL. ESCAVAÇÃO E MATERIAIS</v>
          </cell>
          <cell r="C255" t="str">
            <v>m</v>
          </cell>
          <cell r="D255" t="str">
            <v>DNER-ES 334/97</v>
          </cell>
          <cell r="E255">
            <v>250.82</v>
          </cell>
          <cell r="F255">
            <v>81.97</v>
          </cell>
          <cell r="G255">
            <v>332.78999999999996</v>
          </cell>
          <cell r="H255" t="str">
            <v>OAE</v>
          </cell>
        </row>
        <row r="256">
          <cell r="A256" t="str">
            <v>10.600.36</v>
          </cell>
          <cell r="B256" t="str">
            <v>EXECUÇÃO DE ESTACAS ESCAVADAS DIAM=1,50M, C/LAMA BETONÍTICA, INCL. ESCAVAÇÃO E MATERIAIS</v>
          </cell>
          <cell r="C256" t="str">
            <v>m</v>
          </cell>
          <cell r="D256" t="str">
            <v>DNER-ES 334/97</v>
          </cell>
          <cell r="E256">
            <v>374.74</v>
          </cell>
          <cell r="F256">
            <v>122.47</v>
          </cell>
          <cell r="G256">
            <v>497.21000000000004</v>
          </cell>
          <cell r="H256" t="str">
            <v>OAE</v>
          </cell>
        </row>
        <row r="260">
          <cell r="A260" t="str">
            <v>TRANSPORTES</v>
          </cell>
        </row>
        <row r="261">
          <cell r="A261" t="str">
            <v>A.00.001.05</v>
          </cell>
          <cell r="B261" t="str">
            <v>BASC. 10M3 LOCAL ÑPAV - CONSTRUÇÃO</v>
          </cell>
          <cell r="C261" t="str">
            <v>tkm</v>
          </cell>
          <cell r="E261">
            <v>0.23</v>
          </cell>
          <cell r="F261" t="str">
            <v>R. SUL</v>
          </cell>
          <cell r="G261">
            <v>37257</v>
          </cell>
          <cell r="H261" t="str">
            <v>Transportes</v>
          </cell>
        </row>
        <row r="262">
          <cell r="A262" t="str">
            <v>A.00.001.40</v>
          </cell>
          <cell r="B262" t="str">
            <v>CARROC. 15T LOCAL ÑPAV - GERAL</v>
          </cell>
          <cell r="C262" t="str">
            <v>tkm</v>
          </cell>
          <cell r="E262">
            <v>0.3</v>
          </cell>
          <cell r="F262" t="str">
            <v>R. SUL</v>
          </cell>
          <cell r="G262">
            <v>37257</v>
          </cell>
          <cell r="H262" t="str">
            <v>Transportes</v>
          </cell>
        </row>
        <row r="263">
          <cell r="A263" t="str">
            <v>A.00.001.90</v>
          </cell>
          <cell r="B263" t="str">
            <v>CARROC. 15T COM. ÑPAV - GERAL</v>
          </cell>
          <cell r="C263" t="str">
            <v>tkm</v>
          </cell>
          <cell r="D263" t="str">
            <v>  </v>
          </cell>
          <cell r="E263">
            <v>0.17</v>
          </cell>
          <cell r="F263" t="str">
            <v>R. SUL</v>
          </cell>
          <cell r="G263">
            <v>37257</v>
          </cell>
          <cell r="H263" t="str">
            <v>Transportes</v>
          </cell>
        </row>
        <row r="264">
          <cell r="A264" t="str">
            <v>A.00.001.91</v>
          </cell>
          <cell r="B264" t="str">
            <v>BASC. 10m3 COM. ÑPAV - CONSTRUÇÃO</v>
          </cell>
          <cell r="C264" t="str">
            <v>tkm</v>
          </cell>
          <cell r="E264">
            <v>0.17</v>
          </cell>
          <cell r="F264" t="str">
            <v>R. SUL</v>
          </cell>
          <cell r="G264">
            <v>37257</v>
          </cell>
          <cell r="H264" t="str">
            <v>Transportes</v>
          </cell>
        </row>
        <row r="265">
          <cell r="A265" t="str">
            <v>A.00.002.05</v>
          </cell>
          <cell r="B265" t="str">
            <v>BASC. 10M3 COM. PAV - CONSTRUÇÃO</v>
          </cell>
          <cell r="C265" t="str">
            <v>tkm</v>
          </cell>
          <cell r="E265">
            <v>0.11</v>
          </cell>
          <cell r="F265" t="str">
            <v>R. SUL</v>
          </cell>
          <cell r="G265">
            <v>37257</v>
          </cell>
          <cell r="H265" t="str">
            <v>Transportes</v>
          </cell>
        </row>
        <row r="266">
          <cell r="A266" t="str">
            <v>A.00.002.40</v>
          </cell>
          <cell r="B266" t="str">
            <v>CARROC. 15T-PAV-LOCAL - GERAL</v>
          </cell>
          <cell r="C266" t="str">
            <v>tkm</v>
          </cell>
          <cell r="E266">
            <v>0.22</v>
          </cell>
          <cell r="F266" t="str">
            <v>R. SUL</v>
          </cell>
          <cell r="G266">
            <v>37257</v>
          </cell>
          <cell r="H266" t="str">
            <v>Transportes</v>
          </cell>
        </row>
        <row r="267">
          <cell r="A267" t="str">
            <v>A.00.002.90</v>
          </cell>
          <cell r="B267" t="str">
            <v>CARROC. 15T-PAV-COM - GERAL</v>
          </cell>
          <cell r="C267" t="str">
            <v>tkm</v>
          </cell>
          <cell r="E267">
            <v>0.11</v>
          </cell>
          <cell r="F267" t="str">
            <v>R. SUL</v>
          </cell>
          <cell r="G267">
            <v>37257</v>
          </cell>
          <cell r="H267" t="str">
            <v>Transportes</v>
          </cell>
        </row>
        <row r="268">
          <cell r="A268" t="str">
            <v>A.00.002.91</v>
          </cell>
          <cell r="B268" t="str">
            <v>BASC. 10m3 COM PAV - GERAL</v>
          </cell>
          <cell r="C268" t="str">
            <v>tkm</v>
          </cell>
          <cell r="E268">
            <v>0.11</v>
          </cell>
          <cell r="F268" t="str">
            <v>R. SUL</v>
          </cell>
          <cell r="G268">
            <v>37257</v>
          </cell>
          <cell r="H268" t="str">
            <v>Transportes</v>
          </cell>
        </row>
        <row r="269">
          <cell r="A269" t="str">
            <v>A.00.102.00</v>
          </cell>
          <cell r="B269" t="str">
            <v>BASC. PARA MISTURA BETUMINOSA</v>
          </cell>
          <cell r="C269" t="str">
            <v>tkm</v>
          </cell>
          <cell r="E269">
            <v>0.48</v>
          </cell>
          <cell r="F269" t="str">
            <v>R. SUL</v>
          </cell>
          <cell r="G269">
            <v>37257</v>
          </cell>
          <cell r="H269" t="str">
            <v>Transportes</v>
          </cell>
        </row>
        <row r="270">
          <cell r="A270" t="str">
            <v>A.00.112.90</v>
          </cell>
          <cell r="B270" t="str">
            <v>CARRETA TANQUE A QUENTE</v>
          </cell>
          <cell r="C270" t="str">
            <v>tkm</v>
          </cell>
          <cell r="H270" t="str">
            <v>Transportes</v>
          </cell>
        </row>
        <row r="271">
          <cell r="A271" t="str">
            <v>A.00.112.91</v>
          </cell>
          <cell r="B271" t="str">
            <v>CARRETA TANQUE CONVENCIONAL</v>
          </cell>
          <cell r="C271" t="str">
            <v>tkm</v>
          </cell>
          <cell r="H271" t="str">
            <v>Transportes</v>
          </cell>
        </row>
        <row r="272">
          <cell r="A272" t="str">
            <v>CUSTOS BÁSICOS</v>
          </cell>
        </row>
        <row r="273">
          <cell r="A273" t="str">
            <v>A.01.100.01</v>
          </cell>
          <cell r="B273" t="str">
            <v>LIMPEZA CAMADA VEGETAL EM JAZIDA</v>
          </cell>
          <cell r="C273" t="str">
            <v>m²</v>
          </cell>
          <cell r="E273">
            <v>0.16</v>
          </cell>
          <cell r="H273" t="str">
            <v>Custos Básicos</v>
          </cell>
        </row>
        <row r="274">
          <cell r="A274" t="str">
            <v>A.01.105.01</v>
          </cell>
          <cell r="B274" t="str">
            <v>EXPURGO DE JAZIDA</v>
          </cell>
          <cell r="C274" t="str">
            <v>m³</v>
          </cell>
          <cell r="E274">
            <v>0.87</v>
          </cell>
          <cell r="H274" t="str">
            <v>Custos Básicos</v>
          </cell>
        </row>
        <row r="275">
          <cell r="A275" t="str">
            <v>A.01.120.01</v>
          </cell>
          <cell r="B275" t="str">
            <v>ESCAVAÇÃO E CARGA DE MATERIAL DE JAZIDA</v>
          </cell>
          <cell r="C275" t="str">
            <v>m³</v>
          </cell>
          <cell r="E275">
            <v>2.3</v>
          </cell>
          <cell r="H275" t="str">
            <v>Custos Básicos</v>
          </cell>
        </row>
        <row r="276">
          <cell r="A276" t="str">
            <v>A.01.150.02</v>
          </cell>
          <cell r="B276" t="str">
            <v>ROCHA P/BRITAGEM C/PERFURATRIZ MANUAL</v>
          </cell>
          <cell r="C276" t="str">
            <v>m³</v>
          </cell>
          <cell r="E276">
            <v>14</v>
          </cell>
          <cell r="H276" t="str">
            <v>Custos Básicos</v>
          </cell>
        </row>
        <row r="277">
          <cell r="A277" t="str">
            <v>A.01.155.02</v>
          </cell>
          <cell r="B277" t="str">
            <v>RACHÃO P/COLCHÃO DRENANTE EM REBAIXO DE ROCHA</v>
          </cell>
          <cell r="C277" t="str">
            <v>m³</v>
          </cell>
          <cell r="E277">
            <v>10.7</v>
          </cell>
          <cell r="H277" t="str">
            <v>Custos Básicos</v>
          </cell>
        </row>
        <row r="278">
          <cell r="A278" t="str">
            <v>A.01.390.02</v>
          </cell>
          <cell r="B278" t="str">
            <v>USINAGEM DE CBUQ (CAPA DE ROLAMENTO) - FAIXA C</v>
          </cell>
          <cell r="C278" t="str">
            <v>t</v>
          </cell>
          <cell r="E278">
            <v>45.11</v>
          </cell>
          <cell r="H278" t="str">
            <v>Custos Básicos</v>
          </cell>
        </row>
        <row r="279">
          <cell r="A279" t="str">
            <v>A.01.390.03</v>
          </cell>
          <cell r="B279" t="str">
            <v>USINAGEM DE CBUQ (BINDER) - FAIXA B</v>
          </cell>
          <cell r="C279" t="str">
            <v>t</v>
          </cell>
          <cell r="E279">
            <v>31.96</v>
          </cell>
          <cell r="H279" t="str">
            <v>Custos Básicos</v>
          </cell>
        </row>
        <row r="280">
          <cell r="A280" t="str">
            <v>A.01.396.01</v>
          </cell>
          <cell r="B280" t="str">
            <v>USINAGEM DE SOLO-CIMENTO</v>
          </cell>
          <cell r="C280" t="str">
            <v>m³</v>
          </cell>
          <cell r="E280">
            <v>68.33</v>
          </cell>
          <cell r="H280" t="str">
            <v>Custos Básicos</v>
          </cell>
        </row>
        <row r="281">
          <cell r="A281" t="str">
            <v>A.01.396.02</v>
          </cell>
          <cell r="B281" t="str">
            <v>USINAGEM DE SOLO MELHORADO C/CIMENTO</v>
          </cell>
          <cell r="C281" t="str">
            <v>m³</v>
          </cell>
          <cell r="E281">
            <v>39.47</v>
          </cell>
          <cell r="H281" t="str">
            <v>Custos Básicos</v>
          </cell>
        </row>
        <row r="282">
          <cell r="A282" t="str">
            <v>A.01.401.01</v>
          </cell>
          <cell r="B282" t="str">
            <v>FORMA COMUM DE MADEIRA</v>
          </cell>
          <cell r="C282" t="str">
            <v>m²</v>
          </cell>
          <cell r="E282">
            <v>21.799999999999997</v>
          </cell>
          <cell r="H282" t="str">
            <v>Custos Básicos</v>
          </cell>
        </row>
        <row r="283">
          <cell r="A283" t="str">
            <v>A.01.402.01</v>
          </cell>
          <cell r="B283" t="str">
            <v>FORMA DE PLACA COMPENSADA RESINADA</v>
          </cell>
          <cell r="C283" t="str">
            <v>m²</v>
          </cell>
          <cell r="E283">
            <v>16.11</v>
          </cell>
          <cell r="H283" t="str">
            <v>Custos Básicos</v>
          </cell>
        </row>
        <row r="284">
          <cell r="A284" t="str">
            <v>A.01.404.01</v>
          </cell>
          <cell r="B284" t="str">
            <v>FORMA P/TUBULÃO</v>
          </cell>
          <cell r="C284" t="str">
            <v>m²</v>
          </cell>
          <cell r="E284">
            <v>10.33</v>
          </cell>
          <cell r="H284" t="str">
            <v>Custos Básicos</v>
          </cell>
        </row>
        <row r="285">
          <cell r="A285" t="str">
            <v>A.01.407.01</v>
          </cell>
          <cell r="B285" t="str">
            <v>CONFECÇÃO E LANÇAMENTO DE CONCRETO MAGRO EM BETONEIRA</v>
          </cell>
          <cell r="C285" t="str">
            <v>m³</v>
          </cell>
          <cell r="E285">
            <v>155.99</v>
          </cell>
          <cell r="H285" t="str">
            <v>Custos Básicos</v>
          </cell>
        </row>
        <row r="286">
          <cell r="A286" t="str">
            <v>A.01.410.01</v>
          </cell>
          <cell r="B286" t="str">
            <v>CONCRETO FCK=10MPA</v>
          </cell>
          <cell r="C286" t="str">
            <v>m³</v>
          </cell>
          <cell r="E286">
            <v>183.42</v>
          </cell>
          <cell r="H286" t="str">
            <v>Custos Básicos</v>
          </cell>
        </row>
        <row r="287">
          <cell r="A287" t="str">
            <v>A.01.412.01</v>
          </cell>
          <cell r="B287" t="str">
            <v>CONCRETO FCK=12MPA</v>
          </cell>
          <cell r="C287" t="str">
            <v>m³</v>
          </cell>
          <cell r="E287">
            <v>190.76999999999998</v>
          </cell>
          <cell r="H287" t="str">
            <v>Custos Básicos</v>
          </cell>
        </row>
        <row r="288">
          <cell r="A288" t="str">
            <v>A.01.415.01</v>
          </cell>
          <cell r="B288" t="str">
            <v>CONCRETO ESTRUTURAL FCK=15MPA</v>
          </cell>
          <cell r="C288" t="str">
            <v>m³</v>
          </cell>
          <cell r="E288">
            <v>198.69</v>
          </cell>
          <cell r="H288" t="str">
            <v>Custos Básicos</v>
          </cell>
        </row>
        <row r="289">
          <cell r="A289" t="str">
            <v>A.01.418.01</v>
          </cell>
          <cell r="B289" t="str">
            <v>CONCRETO ESTRUTURAL FCK=18MPA</v>
          </cell>
          <cell r="C289" t="str">
            <v>m³</v>
          </cell>
          <cell r="E289">
            <v>206.28</v>
          </cell>
          <cell r="H289" t="str">
            <v>Custos Básicos</v>
          </cell>
        </row>
        <row r="290">
          <cell r="A290" t="str">
            <v>A.01.422.01</v>
          </cell>
          <cell r="B290" t="str">
            <v>CONCRETO ESTRUTURAL FCK=22MPA</v>
          </cell>
          <cell r="C290" t="str">
            <v>m³</v>
          </cell>
          <cell r="E290">
            <v>220</v>
          </cell>
          <cell r="H290" t="str">
            <v>Custos Básicos</v>
          </cell>
        </row>
        <row r="291">
          <cell r="A291" t="str">
            <v>A.01.423.00</v>
          </cell>
          <cell r="B291" t="str">
            <v>CONCRETO FCK=18MPA P/PRÉ-MOLDADOS</v>
          </cell>
          <cell r="C291" t="str">
            <v>m³</v>
          </cell>
          <cell r="E291">
            <v>202.14000000000004</v>
          </cell>
          <cell r="H291" t="str">
            <v>Custos Básicos</v>
          </cell>
        </row>
        <row r="292">
          <cell r="A292" t="str">
            <v>A.01.424.00</v>
          </cell>
          <cell r="B292" t="str">
            <v>CONCRETO POROSO P/PRÉ-MOLDADOS (TUBOS)</v>
          </cell>
          <cell r="C292" t="str">
            <v>m³</v>
          </cell>
          <cell r="E292">
            <v>200.13000000000002</v>
          </cell>
          <cell r="H292" t="str">
            <v>Custos Básicos</v>
          </cell>
        </row>
        <row r="293">
          <cell r="A293" t="str">
            <v>A.01.450.01</v>
          </cell>
          <cell r="B293" t="str">
            <v>ESCORAMENTO DE BUEIROS CELULARES</v>
          </cell>
          <cell r="C293" t="str">
            <v>m³</v>
          </cell>
          <cell r="E293">
            <v>18.939999999999998</v>
          </cell>
          <cell r="H293" t="str">
            <v>Custos Básicos</v>
          </cell>
        </row>
        <row r="294">
          <cell r="A294" t="str">
            <v>A.01.512.10</v>
          </cell>
          <cell r="B294" t="str">
            <v>CONCRETO CICLÓPICO FCK=12MPA</v>
          </cell>
          <cell r="C294" t="str">
            <v>m³</v>
          </cell>
          <cell r="E294">
            <v>157.22</v>
          </cell>
          <cell r="H294" t="str">
            <v>Custos Básicos</v>
          </cell>
        </row>
        <row r="295">
          <cell r="A295" t="str">
            <v>A.01.515.10</v>
          </cell>
          <cell r="B295" t="str">
            <v>CONCRETO CICLÓPICO FCK=15MPA</v>
          </cell>
          <cell r="C295" t="str">
            <v>m³</v>
          </cell>
          <cell r="E295">
            <v>162.76000000000002</v>
          </cell>
          <cell r="H295" t="str">
            <v>Custos Básicos</v>
          </cell>
        </row>
        <row r="296">
          <cell r="A296" t="str">
            <v>A.01.580.01</v>
          </cell>
          <cell r="B296" t="str">
            <v>FORNECIMENTO, PREPARO E COLOCAÇÃO DE AÇO CA-60</v>
          </cell>
          <cell r="C296" t="str">
            <v>kg</v>
          </cell>
          <cell r="E296">
            <v>2.9599999999999995</v>
          </cell>
          <cell r="H296" t="str">
            <v>Custos Básicos</v>
          </cell>
        </row>
        <row r="297">
          <cell r="A297" t="str">
            <v>A.01.580.02</v>
          </cell>
          <cell r="B297" t="str">
            <v>FORNECIMENTO, PREPARO E COLOCAÇÃO DE AÇO CA-50</v>
          </cell>
          <cell r="C297" t="str">
            <v>kg</v>
          </cell>
          <cell r="E297">
            <v>2.8699999999999997</v>
          </cell>
          <cell r="H297" t="str">
            <v>Custos Básicos</v>
          </cell>
        </row>
        <row r="298">
          <cell r="A298" t="str">
            <v>A.01.603.01</v>
          </cell>
          <cell r="B298" t="str">
            <v>ARGAMASSA CIMENTO AREIA 1:3</v>
          </cell>
          <cell r="C298" t="str">
            <v>m³</v>
          </cell>
          <cell r="E298">
            <v>209.98999999999998</v>
          </cell>
          <cell r="H298" t="str">
            <v>Custos Básicos</v>
          </cell>
        </row>
        <row r="299">
          <cell r="A299" t="str">
            <v>A.01.604.01</v>
          </cell>
          <cell r="B299" t="str">
            <v>ARGAMASSA CIMENTO AREIA 1:4</v>
          </cell>
          <cell r="C299" t="str">
            <v>m³</v>
          </cell>
          <cell r="E299">
            <v>180.47</v>
          </cell>
          <cell r="H299" t="str">
            <v>Custos Básicos</v>
          </cell>
        </row>
        <row r="300">
          <cell r="A300" t="str">
            <v>A.01.620.01</v>
          </cell>
          <cell r="B300" t="str">
            <v>ARGAMASSA CIMENTO SOLO 1:10</v>
          </cell>
          <cell r="C300" t="str">
            <v>m³</v>
          </cell>
          <cell r="E300">
            <v>84.59</v>
          </cell>
          <cell r="H300" t="str">
            <v>Custos Básicos</v>
          </cell>
        </row>
        <row r="301">
          <cell r="A301" t="str">
            <v>A.01.730.00</v>
          </cell>
          <cell r="B301" t="str">
            <v>CONCRETO FCK=18MPA P/PRÉ-MOLDADOS (MOURÕES)</v>
          </cell>
          <cell r="C301" t="str">
            <v>m³</v>
          </cell>
          <cell r="E301">
            <v>194.5</v>
          </cell>
          <cell r="H301" t="str">
            <v>Custos Básicos</v>
          </cell>
        </row>
        <row r="302">
          <cell r="A302" t="str">
            <v>A.01.730.01</v>
          </cell>
          <cell r="B302" t="str">
            <v>MOURÃO DE CONCRETO ESTICADOR SEÇÃO QUADRADA 15CM</v>
          </cell>
          <cell r="C302" t="str">
            <v>unid.</v>
          </cell>
          <cell r="E302">
            <v>19.82</v>
          </cell>
          <cell r="H302" t="str">
            <v>Custos Básicos</v>
          </cell>
        </row>
        <row r="303">
          <cell r="A303" t="str">
            <v>A.01.735.01</v>
          </cell>
          <cell r="B303" t="str">
            <v>MOURÃO DE CONCRETO SUPORTE SEÇÃO QUADRADA 11CM</v>
          </cell>
          <cell r="C303" t="str">
            <v>unid.</v>
          </cell>
          <cell r="E303">
            <v>13.5</v>
          </cell>
          <cell r="H303" t="str">
            <v>Custos Básicos</v>
          </cell>
        </row>
        <row r="304">
          <cell r="A304" t="str">
            <v>A.01.740.01</v>
          </cell>
          <cell r="B304" t="str">
            <v>TUBO DE CONCRETO PERFURADO D=0,20M</v>
          </cell>
          <cell r="C304" t="str">
            <v>m</v>
          </cell>
          <cell r="E304">
            <v>9.33</v>
          </cell>
          <cell r="H304" t="str">
            <v>Custos Básicos</v>
          </cell>
        </row>
        <row r="305">
          <cell r="A305" t="str">
            <v>A.01.741.01</v>
          </cell>
          <cell r="B305" t="str">
            <v>TUBO DE CONCRETO POROSO D=0,20M</v>
          </cell>
          <cell r="C305" t="str">
            <v>m</v>
          </cell>
          <cell r="E305">
            <v>9.07</v>
          </cell>
          <cell r="H305" t="str">
            <v>Custos Básicos</v>
          </cell>
        </row>
        <row r="306">
          <cell r="A306" t="str">
            <v>A.01.745.01</v>
          </cell>
          <cell r="B306" t="str">
            <v>TUBO DE CONCRETO D=0,30M</v>
          </cell>
          <cell r="C306" t="str">
            <v>m</v>
          </cell>
          <cell r="E306">
            <v>15.2</v>
          </cell>
          <cell r="H306" t="str">
            <v>Custos Básicos</v>
          </cell>
        </row>
        <row r="307">
          <cell r="A307" t="str">
            <v>A.01.760.01</v>
          </cell>
          <cell r="B307" t="str">
            <v>TUBO DE CONCRETO ARMADO D=0,80M</v>
          </cell>
          <cell r="C307" t="str">
            <v>m</v>
          </cell>
          <cell r="E307">
            <v>123.72</v>
          </cell>
          <cell r="H307" t="str">
            <v>Custos Básicos</v>
          </cell>
        </row>
        <row r="308">
          <cell r="A308" t="str">
            <v>A.01.765.01</v>
          </cell>
          <cell r="B308" t="str">
            <v>TUBO DE CONCRETO ARMADO D=1,00M</v>
          </cell>
          <cell r="C308" t="str">
            <v>m</v>
          </cell>
          <cell r="E308">
            <v>186.10000000000002</v>
          </cell>
          <cell r="H308" t="str">
            <v>Custos Básicos</v>
          </cell>
        </row>
        <row r="309">
          <cell r="A309" t="str">
            <v>A.01.770.01</v>
          </cell>
          <cell r="B309" t="str">
            <v>TUBO DE CONCRETO ARMADO D=1,20M</v>
          </cell>
          <cell r="C309" t="str">
            <v>m</v>
          </cell>
          <cell r="E309">
            <v>256.64</v>
          </cell>
          <cell r="H309" t="str">
            <v>Custos Básicos</v>
          </cell>
        </row>
        <row r="310">
          <cell r="A310" t="str">
            <v>A.01.780.01</v>
          </cell>
          <cell r="B310" t="str">
            <v>OBTENÇÃO DE GRAMA P/REPLANTIO</v>
          </cell>
          <cell r="C310" t="str">
            <v>m²</v>
          </cell>
          <cell r="E310">
            <v>0.56</v>
          </cell>
          <cell r="H310" t="str">
            <v>Custos Básicos</v>
          </cell>
        </row>
        <row r="311">
          <cell r="A311" t="str">
            <v>A.01.790.01</v>
          </cell>
          <cell r="B311" t="str">
            <v>GUIA DE MADEIRA 2,5X7,0CM</v>
          </cell>
          <cell r="C311" t="str">
            <v>m</v>
          </cell>
          <cell r="E311">
            <v>1.16</v>
          </cell>
          <cell r="H311" t="str">
            <v>Custos Básicos</v>
          </cell>
        </row>
        <row r="312">
          <cell r="A312" t="str">
            <v>A.01.790.02</v>
          </cell>
          <cell r="B312" t="str">
            <v>GUIA DE MADEIRA 2,5X10,0CM</v>
          </cell>
          <cell r="C312" t="str">
            <v>m</v>
          </cell>
          <cell r="E312">
            <v>1.23</v>
          </cell>
          <cell r="H312" t="str">
            <v>Custos Básicos</v>
          </cell>
        </row>
        <row r="313">
          <cell r="A313" t="str">
            <v>A.01.890.01</v>
          </cell>
          <cell r="B313" t="str">
            <v>ESCAVAÇÃO MANUAL EM MATERIAL DE 1ª CATEGORIA</v>
          </cell>
          <cell r="C313" t="str">
            <v>m³</v>
          </cell>
          <cell r="E313">
            <v>12.45</v>
          </cell>
          <cell r="H313" t="str">
            <v>Custos Básicos</v>
          </cell>
        </row>
        <row r="314">
          <cell r="A314" t="str">
            <v>A.01.891.01</v>
          </cell>
          <cell r="B314" t="str">
            <v>ESCAVAÇÃO MANUAL DE VALA EM MATERIAL DE 1ª CATEGORIA</v>
          </cell>
          <cell r="C314" t="str">
            <v>m³</v>
          </cell>
          <cell r="E314">
            <v>14.4</v>
          </cell>
          <cell r="H314" t="str">
            <v>Custos Básicos</v>
          </cell>
        </row>
        <row r="315">
          <cell r="A315" t="str">
            <v>A.01.892.01</v>
          </cell>
          <cell r="B315" t="str">
            <v>ESCAVAÇÃO MECÂNICA DE VALA EM MATERIAL DE 1ª CATEGORIA</v>
          </cell>
          <cell r="C315" t="str">
            <v>m³</v>
          </cell>
          <cell r="E315">
            <v>1.78</v>
          </cell>
          <cell r="H315" t="str">
            <v>Custos Básicos</v>
          </cell>
        </row>
        <row r="316">
          <cell r="A316" t="str">
            <v>A.01.893.01</v>
          </cell>
          <cell r="B316" t="str">
            <v>COMPACTAÇÃO MANUAL</v>
          </cell>
          <cell r="C316" t="str">
            <v>m³</v>
          </cell>
          <cell r="E316">
            <v>5.14</v>
          </cell>
          <cell r="H316" t="str">
            <v>Custos Básicos</v>
          </cell>
        </row>
        <row r="317">
          <cell r="A317" t="str">
            <v>B.00.301.00</v>
          </cell>
          <cell r="B317" t="str">
            <v>ALVENARIA DE PEDRA ARGAMASSADA</v>
          </cell>
          <cell r="C317" t="str">
            <v>m³</v>
          </cell>
          <cell r="E317">
            <v>126.33000000000001</v>
          </cell>
          <cell r="H317" t="str">
            <v>Custos Básicos</v>
          </cell>
        </row>
        <row r="318">
          <cell r="A318" t="str">
            <v>B.00.903.01</v>
          </cell>
          <cell r="B318" t="str">
            <v>DENTES PARA BUEIROS DUPLOS D=1,00M</v>
          </cell>
          <cell r="C318" t="str">
            <v>unid.</v>
          </cell>
          <cell r="E318">
            <v>86.6</v>
          </cell>
          <cell r="H318" t="str">
            <v>Custos Básicos</v>
          </cell>
        </row>
        <row r="319">
          <cell r="A319" t="str">
            <v>B.00.904.01</v>
          </cell>
          <cell r="B319" t="str">
            <v>DENTES PARA BUEIROS DUPLOS D=1,20M</v>
          </cell>
          <cell r="C319" t="str">
            <v>unid.</v>
          </cell>
          <cell r="E319">
            <v>98.32000000000001</v>
          </cell>
          <cell r="H319" t="str">
            <v>Custos Básicos</v>
          </cell>
        </row>
        <row r="320">
          <cell r="A320" t="str">
            <v>B.00.907.01</v>
          </cell>
          <cell r="B320" t="str">
            <v>DENTES PARA BUEIROS SIMPLES D=0,80M</v>
          </cell>
          <cell r="C320" t="str">
            <v>unid.</v>
          </cell>
          <cell r="E320">
            <v>36.27</v>
          </cell>
          <cell r="H320" t="str">
            <v>Custos Básicos</v>
          </cell>
        </row>
        <row r="321">
          <cell r="A321" t="str">
            <v>B.00.908.01</v>
          </cell>
          <cell r="B321" t="str">
            <v>DENTES PARA BUEIROS SIMPLES D=1,00M</v>
          </cell>
          <cell r="C321" t="str">
            <v>unid.</v>
          </cell>
          <cell r="E321">
            <v>43.22</v>
          </cell>
          <cell r="H321" t="str">
            <v>Custos Básicos</v>
          </cell>
        </row>
        <row r="322">
          <cell r="A322" t="str">
            <v>B.00.909.01</v>
          </cell>
          <cell r="B322" t="str">
            <v>DENTES PARA BUEIROS SIMPLES D=1,20M</v>
          </cell>
          <cell r="C322" t="str">
            <v>unid.</v>
          </cell>
          <cell r="E322">
            <v>49.24</v>
          </cell>
          <cell r="H322" t="str">
            <v>Custos Básicos</v>
          </cell>
        </row>
        <row r="323">
          <cell r="A323" t="str">
            <v>B.00.911.01</v>
          </cell>
          <cell r="B323" t="str">
            <v>DENTES PARA BUEIROS TRIPLOS D=1,00M</v>
          </cell>
          <cell r="C323" t="str">
            <v>unid.</v>
          </cell>
          <cell r="E323">
            <v>127.64999999999999</v>
          </cell>
          <cell r="H323" t="str">
            <v>Custos Básicos</v>
          </cell>
        </row>
        <row r="324">
          <cell r="A324" t="str">
            <v>B.00.999.06</v>
          </cell>
          <cell r="B324" t="str">
            <v>SOLO LOCAL / SELO DE ARGILA APILOADO</v>
          </cell>
          <cell r="C324" t="str">
            <v>m³</v>
          </cell>
          <cell r="E324">
            <v>6.74</v>
          </cell>
          <cell r="H324" t="str">
            <v>Custos Básicos</v>
          </cell>
        </row>
        <row r="325">
          <cell r="H325" t="str">
            <v>Custos Básicos</v>
          </cell>
        </row>
        <row r="326">
          <cell r="H326" t="str">
            <v>Custos Básicos</v>
          </cell>
        </row>
        <row r="327">
          <cell r="H327" t="str">
            <v>Custos Básicos</v>
          </cell>
        </row>
        <row r="328">
          <cell r="H328" t="str">
            <v>Custos Básicos</v>
          </cell>
        </row>
        <row r="329">
          <cell r="H329" t="str">
            <v>Custos Básicos</v>
          </cell>
        </row>
        <row r="330">
          <cell r="H330" t="str">
            <v>Custos Básicos</v>
          </cell>
        </row>
        <row r="331">
          <cell r="H331" t="str">
            <v>Custos Básicos</v>
          </cell>
        </row>
        <row r="332">
          <cell r="H332" t="str">
            <v>Custos Básicos</v>
          </cell>
        </row>
        <row r="333">
          <cell r="H333" t="str">
            <v>Custos Básicos</v>
          </cell>
        </row>
        <row r="334">
          <cell r="H334" t="str">
            <v>Custos Básicos</v>
          </cell>
        </row>
        <row r="335">
          <cell r="H335" t="str">
            <v>Custos Básicos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 FÍSICO-FINANCEIRO"/>
      <sheetName val="T1-02&quot;"/>
      <sheetName val="T1-04&quot;"/>
      <sheetName val="T1-06&quot;"/>
      <sheetName val="T1-08&quot;"/>
      <sheetName val="T1-10&quot;"/>
      <sheetName val="T1-12&quot;"/>
      <sheetName val="T1-14&quot;"/>
      <sheetName val="T2-02&quot;"/>
      <sheetName val="T2-04&quot;"/>
      <sheetName val="T2-06&quot;"/>
      <sheetName val="T2-08&quot;"/>
      <sheetName val="T2-10&quot;"/>
      <sheetName val="T2-12&quot;"/>
      <sheetName val="T2-14&quot;"/>
      <sheetName val="T3-02&quot;"/>
      <sheetName val="T3-04&quot;"/>
      <sheetName val="T3-06&quot;"/>
      <sheetName val="T3-14&quot;"/>
      <sheetName val="T4-02&quot;"/>
      <sheetName val="T4-04&quot;"/>
      <sheetName val="T4-06&quot;"/>
      <sheetName val="T4-14&quot;"/>
      <sheetName val="T5-02&quot;"/>
      <sheetName val="T5-04&quot;"/>
      <sheetName val="T5-06&quot;"/>
      <sheetName val="T5-14&quot;"/>
      <sheetName val="T6-02&quot;"/>
      <sheetName val="T6-04&quot;"/>
      <sheetName val="T6-06&quot;"/>
      <sheetName val="T6-14&quot;"/>
      <sheetName val="T7-02&quot;"/>
      <sheetName val="T7-04&quot;"/>
      <sheetName val="T7-06&quot;"/>
      <sheetName val="T7-14&quot;"/>
      <sheetName val="T8-02&quot;"/>
      <sheetName val="T8-04&quot;"/>
      <sheetName val="T8-06&quot;"/>
      <sheetName val="T8-14&quot;"/>
      <sheetName val="T9-02&quot;"/>
      <sheetName val="T9-04&quot;"/>
      <sheetName val="T9-06&quot;"/>
      <sheetName val="T9-14&quot;"/>
      <sheetName val="0301"/>
      <sheetName val="0302"/>
      <sheetName val="0303"/>
      <sheetName val="0304"/>
      <sheetName val="0305"/>
      <sheetName val="0306"/>
      <sheetName val="0307"/>
      <sheetName val="0401"/>
      <sheetName val="0402"/>
      <sheetName val="0403"/>
      <sheetName val="0404"/>
      <sheetName val="0405"/>
      <sheetName val="0406"/>
      <sheetName val="0407"/>
      <sheetName val="0408"/>
      <sheetName val="0409"/>
      <sheetName val="0410"/>
      <sheetName val="0411"/>
      <sheetName val="0412"/>
      <sheetName val="0413"/>
      <sheetName val="0414"/>
      <sheetName val="0415"/>
      <sheetName val="0416"/>
      <sheetName val="0417"/>
      <sheetName val="0418"/>
      <sheetName val="0419"/>
      <sheetName val="0420"/>
      <sheetName val="0421"/>
      <sheetName val="0422"/>
      <sheetName val="0423"/>
      <sheetName val="0424"/>
      <sheetName val="0425"/>
      <sheetName val="0426"/>
      <sheetName val="0427"/>
      <sheetName val="0428"/>
      <sheetName val="0429"/>
      <sheetName val="0601"/>
      <sheetName val="060201"/>
      <sheetName val="060202"/>
      <sheetName val="060203"/>
      <sheetName val="060204"/>
      <sheetName val="060205"/>
      <sheetName val="060206"/>
      <sheetName val="060207"/>
      <sheetName val="0701"/>
      <sheetName val="0801"/>
      <sheetName val="0802"/>
      <sheetName val="1000"/>
      <sheetName val="1100"/>
      <sheetName val="1200"/>
      <sheetName val="1301"/>
      <sheetName val="1302"/>
      <sheetName val="1303"/>
      <sheetName val="1304"/>
      <sheetName val="1305"/>
      <sheetName val="1306"/>
      <sheetName val="1307"/>
      <sheetName val="1308"/>
      <sheetName val="1309"/>
      <sheetName val="1310"/>
      <sheetName val="1400"/>
      <sheetName val="1501"/>
      <sheetName val="1502"/>
      <sheetName val="1601"/>
      <sheetName val="1602"/>
      <sheetName val="1701"/>
      <sheetName val="1702"/>
      <sheetName val="1703"/>
      <sheetName val="1704"/>
      <sheetName val="1801"/>
      <sheetName val="1802"/>
      <sheetName val="1803"/>
      <sheetName val="1804"/>
      <sheetName val="1805"/>
      <sheetName val="1806"/>
      <sheetName val="1807"/>
      <sheetName val="1808"/>
      <sheetName val="1809"/>
      <sheetName val="1810"/>
      <sheetName val="1811"/>
      <sheetName val="1812"/>
      <sheetName val="1813"/>
      <sheetName val="Equipe-Projeto"/>
      <sheetName val="equipe 1"/>
      <sheetName val="equipe 2"/>
      <sheetName val="equipe 3"/>
      <sheetName val="equipe 4"/>
      <sheetName val="equipe 5"/>
      <sheetName val="Equipamento"/>
      <sheetName val="maqeq"/>
      <sheetName val="M_obra"/>
      <sheetName val="Dados"/>
      <sheetName val="Estudos GASMIG"/>
    </sheetNames>
    <sheetDataSet>
      <sheetData sheetId="134">
        <row r="6">
          <cell r="A6" t="str">
            <v>Data: 03/05/2002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PA "/>
      <sheetName val="REPROGRAMAÇÃO ORÇAMENTO"/>
      <sheetName val="CRONOGRAMA"/>
      <sheetName val="COMPOSIÇÃO PREÇOS TAMPA TI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.1.1"/>
      <sheetName val="2.1.2"/>
      <sheetName val="2.1.3"/>
      <sheetName val="2.1.4"/>
      <sheetName val="2.2.1"/>
      <sheetName val="2.2.2"/>
      <sheetName val="2.2.3"/>
      <sheetName val="2.2.4"/>
      <sheetName val="2.3.1"/>
      <sheetName val="2.3.2"/>
      <sheetName val="2.3.3"/>
      <sheetName val="2.3.4"/>
      <sheetName val="2.4.1.1"/>
      <sheetName val="2.4.1.2"/>
      <sheetName val="2.4.1.3"/>
      <sheetName val="2.4.1.4"/>
      <sheetName val="2.5.1.1"/>
      <sheetName val="2.5.1.2"/>
      <sheetName val="2.5.1.3"/>
      <sheetName val="2.5.1.4"/>
      <sheetName val="2_1_1"/>
    </sheetNames>
    <sheetDataSet>
      <sheetData sheetId="1">
        <row r="3">
          <cell r="B3" t="str">
            <v>CONENGE-SC CONSTRUÇÕES E ENGENHARIA LTDA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ódulo1"/>
      <sheetName val="DESARENADOR"/>
      <sheetName val="DESARENADOR (2)"/>
      <sheetName val="RALFXVI"/>
      <sheetName val="RALFXVI(2)"/>
      <sheetName val="CXFLUXO"/>
      <sheetName val="CXFLUXO(2)"/>
      <sheetName val="FILTRO"/>
      <sheetName val="FILTRO (2)"/>
      <sheetName val="EELODO"/>
      <sheetName val="EELODO (2)"/>
      <sheetName val="LEITO"/>
      <sheetName val="LEITO (2)"/>
      <sheetName val="CONTATO"/>
      <sheetName val="CONTATO (2)"/>
      <sheetName val="DEPOSITO"/>
      <sheetName val="DEPOSITO(2)"/>
      <sheetName val="ITENS"/>
      <sheetName val="ITENS(2)"/>
      <sheetName val="RALFIX"/>
      <sheetName val="RALFIX (2)"/>
      <sheetName val="RESGER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6"/>
  <sheetViews>
    <sheetView tabSelected="1" view="pageBreakPreview" zoomScaleSheetLayoutView="100" zoomScalePageLayoutView="0" workbookViewId="0" topLeftCell="A1">
      <selection activeCell="K14" sqref="K14"/>
    </sheetView>
  </sheetViews>
  <sheetFormatPr defaultColWidth="9.140625" defaultRowHeight="12.75"/>
  <cols>
    <col min="1" max="1" width="9.28125" style="17" customWidth="1"/>
    <col min="2" max="2" width="8.7109375" style="18" customWidth="1"/>
    <col min="3" max="3" width="10.28125" style="18" customWidth="1"/>
    <col min="4" max="4" width="67.8515625" style="19" customWidth="1"/>
    <col min="5" max="5" width="8.7109375" style="17" customWidth="1"/>
    <col min="6" max="6" width="11.421875" style="17" customWidth="1"/>
    <col min="7" max="7" width="11.140625" style="17" customWidth="1"/>
    <col min="8" max="8" width="10.7109375" style="17" customWidth="1"/>
    <col min="9" max="9" width="14.7109375" style="17" customWidth="1"/>
    <col min="10" max="10" width="20.140625" style="177" customWidth="1"/>
    <col min="11" max="11" width="15.00390625" style="20" customWidth="1"/>
    <col min="12" max="12" width="19.57421875" style="20" customWidth="1"/>
    <col min="13" max="13" width="14.7109375" style="20" hidden="1" customWidth="1"/>
    <col min="14" max="14" width="17.00390625" style="20" hidden="1" customWidth="1"/>
    <col min="15" max="15" width="16.00390625" style="20" hidden="1" customWidth="1"/>
    <col min="16" max="16" width="9.140625" style="20" customWidth="1"/>
    <col min="17" max="17" width="14.28125" style="20" customWidth="1"/>
    <col min="18" max="255" width="9.140625" style="20" customWidth="1"/>
    <col min="256" max="16384" width="11.28125" style="20" customWidth="1"/>
  </cols>
  <sheetData>
    <row r="1" spans="1:10" s="1" customFormat="1" ht="21.75" customHeight="1">
      <c r="A1" s="262" t="s">
        <v>17</v>
      </c>
      <c r="B1" s="263"/>
      <c r="C1" s="263"/>
      <c r="D1" s="263"/>
      <c r="E1" s="263"/>
      <c r="F1" s="263"/>
      <c r="G1" s="263"/>
      <c r="H1" s="263"/>
      <c r="I1" s="263"/>
      <c r="J1" s="161"/>
    </row>
    <row r="2" spans="1:10" s="2" customFormat="1" ht="18">
      <c r="A2" s="256" t="s">
        <v>104</v>
      </c>
      <c r="B2" s="256"/>
      <c r="C2" s="256"/>
      <c r="D2" s="256"/>
      <c r="E2" s="256"/>
      <c r="F2" s="256"/>
      <c r="G2" s="256"/>
      <c r="H2" s="256"/>
      <c r="I2" s="256"/>
      <c r="J2" s="162"/>
    </row>
    <row r="3" spans="1:10" s="2" customFormat="1" ht="14.25">
      <c r="A3" s="255" t="s">
        <v>275</v>
      </c>
      <c r="B3" s="255"/>
      <c r="C3" s="255"/>
      <c r="D3" s="255"/>
      <c r="E3" s="255"/>
      <c r="F3" s="255"/>
      <c r="G3" s="255"/>
      <c r="H3" s="255"/>
      <c r="I3" s="255"/>
      <c r="J3" s="162"/>
    </row>
    <row r="4" spans="1:10" s="2" customFormat="1" ht="12.75" customHeight="1">
      <c r="A4" s="257" t="s">
        <v>266</v>
      </c>
      <c r="B4" s="258"/>
      <c r="C4" s="258"/>
      <c r="D4" s="259"/>
      <c r="E4" s="58"/>
      <c r="F4" s="58"/>
      <c r="G4" s="58"/>
      <c r="H4" s="58"/>
      <c r="I4" s="58"/>
      <c r="J4" s="162"/>
    </row>
    <row r="5" spans="1:10" s="2" customFormat="1" ht="12.75" customHeight="1">
      <c r="A5" s="257" t="s">
        <v>169</v>
      </c>
      <c r="B5" s="258"/>
      <c r="C5" s="258"/>
      <c r="D5" s="259"/>
      <c r="E5" s="42"/>
      <c r="F5" s="42"/>
      <c r="G5" s="42"/>
      <c r="H5" s="42"/>
      <c r="I5" s="42"/>
      <c r="J5" s="162"/>
    </row>
    <row r="6" spans="1:30" s="40" customFormat="1" ht="18">
      <c r="A6" s="264" t="s">
        <v>108</v>
      </c>
      <c r="B6" s="264"/>
      <c r="C6" s="264"/>
      <c r="D6" s="264"/>
      <c r="E6" s="264"/>
      <c r="F6" s="264"/>
      <c r="G6" s="264"/>
      <c r="H6" s="264"/>
      <c r="I6" s="264"/>
      <c r="J6" s="163"/>
      <c r="K6" s="60" t="s">
        <v>46</v>
      </c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10" s="3" customFormat="1" ht="15" customHeight="1">
      <c r="A7" s="268" t="s">
        <v>20</v>
      </c>
      <c r="B7" s="268" t="s">
        <v>21</v>
      </c>
      <c r="C7" s="268" t="s">
        <v>22</v>
      </c>
      <c r="D7" s="268" t="s">
        <v>23</v>
      </c>
      <c r="E7" s="268" t="s">
        <v>24</v>
      </c>
      <c r="F7" s="268" t="s">
        <v>25</v>
      </c>
      <c r="G7" s="268" t="s">
        <v>35</v>
      </c>
      <c r="H7" s="268" t="s">
        <v>36</v>
      </c>
      <c r="I7" s="268" t="s">
        <v>37</v>
      </c>
      <c r="J7" s="164"/>
    </row>
    <row r="8" spans="1:10" s="3" customFormat="1" ht="27.75" customHeight="1">
      <c r="A8" s="268"/>
      <c r="B8" s="268"/>
      <c r="C8" s="268"/>
      <c r="D8" s="268"/>
      <c r="E8" s="268"/>
      <c r="F8" s="268"/>
      <c r="G8" s="268"/>
      <c r="H8" s="268"/>
      <c r="I8" s="268"/>
      <c r="J8" s="164"/>
    </row>
    <row r="9" spans="1:12" s="8" customFormat="1" ht="12">
      <c r="A9" s="4">
        <v>1</v>
      </c>
      <c r="B9" s="43"/>
      <c r="C9" s="5"/>
      <c r="D9" s="6" t="s">
        <v>26</v>
      </c>
      <c r="E9" s="29"/>
      <c r="F9" s="7"/>
      <c r="G9" s="21"/>
      <c r="H9" s="7"/>
      <c r="I9" s="7"/>
      <c r="J9" s="165"/>
      <c r="K9" s="9"/>
      <c r="L9" s="9"/>
    </row>
    <row r="10" spans="1:12" s="39" customFormat="1" ht="12">
      <c r="A10" s="31" t="s">
        <v>7</v>
      </c>
      <c r="B10" s="32" t="s">
        <v>6</v>
      </c>
      <c r="C10" s="32" t="s">
        <v>44</v>
      </c>
      <c r="D10" s="33" t="s">
        <v>140</v>
      </c>
      <c r="E10" s="34" t="s">
        <v>147</v>
      </c>
      <c r="F10" s="216">
        <f>2*1.5</f>
        <v>3</v>
      </c>
      <c r="G10" s="35">
        <v>334.73</v>
      </c>
      <c r="H10" s="35">
        <f>ROUND(G10*(1+$E$107),2)</f>
        <v>408.37</v>
      </c>
      <c r="I10" s="35">
        <f>ROUND(F10*H10,2)</f>
        <v>1225.11</v>
      </c>
      <c r="J10" s="167"/>
      <c r="K10" s="92"/>
      <c r="L10" s="92"/>
    </row>
    <row r="11" spans="1:27" s="39" customFormat="1" ht="12">
      <c r="A11" s="31" t="s">
        <v>81</v>
      </c>
      <c r="B11" s="32"/>
      <c r="C11" s="32" t="s">
        <v>27</v>
      </c>
      <c r="D11" s="33" t="str">
        <f>COMP!B2</f>
        <v>Administração Local </v>
      </c>
      <c r="E11" s="34" t="s">
        <v>148</v>
      </c>
      <c r="F11" s="35">
        <v>3</v>
      </c>
      <c r="G11" s="35">
        <f>COMP!E16</f>
        <v>6962.263999999999</v>
      </c>
      <c r="H11" s="35">
        <f>ROUND(G11*(1+$E$107),2)</f>
        <v>8493.96</v>
      </c>
      <c r="I11" s="35">
        <f>ROUND(F11*H11,2)</f>
        <v>25481.88</v>
      </c>
      <c r="J11" s="166"/>
      <c r="K11" s="9"/>
      <c r="L11" s="9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s="39" customFormat="1" ht="12">
      <c r="A12" s="31" t="s">
        <v>82</v>
      </c>
      <c r="B12" s="32"/>
      <c r="C12" s="32" t="s">
        <v>27</v>
      </c>
      <c r="D12" s="33" t="s">
        <v>141</v>
      </c>
      <c r="E12" s="34" t="s">
        <v>149</v>
      </c>
      <c r="F12" s="35">
        <v>1</v>
      </c>
      <c r="G12" s="35">
        <v>4950.37</v>
      </c>
      <c r="H12" s="35">
        <f>ROUND(G12*(1+$E$107),2)</f>
        <v>6039.45</v>
      </c>
      <c r="I12" s="35">
        <f>ROUND(F12*H12,2)</f>
        <v>6039.45</v>
      </c>
      <c r="J12" s="166"/>
      <c r="K12" s="9"/>
      <c r="L12" s="9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s="39" customFormat="1" ht="12">
      <c r="A13" s="31" t="s">
        <v>131</v>
      </c>
      <c r="B13" s="32"/>
      <c r="C13" s="32" t="s">
        <v>27</v>
      </c>
      <c r="D13" s="33" t="s">
        <v>142</v>
      </c>
      <c r="E13" s="34" t="s">
        <v>149</v>
      </c>
      <c r="F13" s="35">
        <v>1</v>
      </c>
      <c r="G13" s="35">
        <f>G12</f>
        <v>4950.37</v>
      </c>
      <c r="H13" s="35">
        <f>ROUND(G13*(1+$E$107),2)</f>
        <v>6039.45</v>
      </c>
      <c r="I13" s="35">
        <f>ROUND(F13*H13,2)</f>
        <v>6039.45</v>
      </c>
      <c r="J13" s="166"/>
      <c r="K13" s="9"/>
      <c r="L13" s="9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s="28" customFormat="1" ht="15">
      <c r="A14" s="23"/>
      <c r="B14" s="24"/>
      <c r="C14" s="105"/>
      <c r="D14" s="25" t="s">
        <v>38</v>
      </c>
      <c r="E14" s="23"/>
      <c r="F14" s="188"/>
      <c r="G14" s="189"/>
      <c r="H14" s="41"/>
      <c r="I14" s="27">
        <f>SUM(I10:I13)</f>
        <v>38785.89</v>
      </c>
      <c r="J14" s="165"/>
      <c r="K14" s="9"/>
      <c r="L14" s="9"/>
      <c r="M14" s="8"/>
      <c r="N14" s="22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11" s="8" customFormat="1" ht="12" hidden="1">
      <c r="A15" s="21">
        <v>3</v>
      </c>
      <c r="B15" s="5"/>
      <c r="C15" s="5"/>
      <c r="D15" s="6" t="s">
        <v>29</v>
      </c>
      <c r="E15" s="93"/>
      <c r="F15" s="190"/>
      <c r="G15" s="190"/>
      <c r="H15" s="59"/>
      <c r="I15" s="112"/>
      <c r="J15" s="168"/>
      <c r="K15" s="118"/>
    </row>
    <row r="16" spans="1:12" s="8" customFormat="1" ht="12" hidden="1">
      <c r="A16" s="31" t="s">
        <v>9</v>
      </c>
      <c r="B16" s="32" t="s">
        <v>6</v>
      </c>
      <c r="C16" s="32">
        <v>90093</v>
      </c>
      <c r="D16" s="33" t="s">
        <v>30</v>
      </c>
      <c r="E16" s="34" t="s">
        <v>0</v>
      </c>
      <c r="F16" s="191"/>
      <c r="G16" s="187">
        <v>4.32</v>
      </c>
      <c r="H16" s="35">
        <f>ROUND(G16*(1+$E$107),2)</f>
        <v>5.27</v>
      </c>
      <c r="I16" s="111">
        <f>ROUND(F16*H16,2)</f>
        <v>0</v>
      </c>
      <c r="J16" s="169">
        <f>J20*0.8*1.2</f>
        <v>61.44</v>
      </c>
      <c r="K16" s="117"/>
      <c r="L16" s="16"/>
    </row>
    <row r="17" spans="1:12" s="39" customFormat="1" ht="12" hidden="1">
      <c r="A17" s="31" t="s">
        <v>83</v>
      </c>
      <c r="B17" s="32" t="s">
        <v>5</v>
      </c>
      <c r="C17" s="32">
        <v>5914389</v>
      </c>
      <c r="D17" s="33" t="s">
        <v>31</v>
      </c>
      <c r="E17" s="34" t="s">
        <v>8</v>
      </c>
      <c r="F17" s="191"/>
      <c r="G17" s="187">
        <v>0.44</v>
      </c>
      <c r="H17" s="35">
        <f>ROUND(G17*(1+$E$107),2)</f>
        <v>0.54</v>
      </c>
      <c r="I17" s="110">
        <f>ROUND(F17*H17,2)</f>
        <v>0</v>
      </c>
      <c r="J17" s="169">
        <f>J16*1.6*10</f>
        <v>983.04</v>
      </c>
      <c r="K17" s="117"/>
      <c r="L17" s="38"/>
    </row>
    <row r="18" spans="1:12" s="8" customFormat="1" ht="12" hidden="1">
      <c r="A18" s="37" t="s">
        <v>12</v>
      </c>
      <c r="B18" s="11"/>
      <c r="C18" s="11"/>
      <c r="D18" s="30" t="s">
        <v>98</v>
      </c>
      <c r="E18" s="13"/>
      <c r="F18" s="192"/>
      <c r="G18" s="193"/>
      <c r="H18" s="14"/>
      <c r="I18" s="113"/>
      <c r="J18" s="170"/>
      <c r="K18" s="119"/>
      <c r="L18" s="16"/>
    </row>
    <row r="19" spans="1:12" s="8" customFormat="1" ht="12" hidden="1">
      <c r="A19" s="37" t="s">
        <v>84</v>
      </c>
      <c r="B19" s="11"/>
      <c r="C19" s="11"/>
      <c r="D19" s="30" t="s">
        <v>106</v>
      </c>
      <c r="E19" s="13"/>
      <c r="F19" s="192"/>
      <c r="G19" s="193"/>
      <c r="H19" s="14"/>
      <c r="I19" s="113"/>
      <c r="J19" s="170"/>
      <c r="K19" s="119"/>
      <c r="L19" s="16"/>
    </row>
    <row r="20" spans="1:12" s="8" customFormat="1" ht="36" hidden="1">
      <c r="A20" s="31" t="s">
        <v>99</v>
      </c>
      <c r="B20" s="32" t="s">
        <v>6</v>
      </c>
      <c r="C20" s="36" t="s">
        <v>105</v>
      </c>
      <c r="D20" s="33" t="s">
        <v>107</v>
      </c>
      <c r="E20" s="34" t="s">
        <v>4</v>
      </c>
      <c r="F20" s="194"/>
      <c r="G20" s="187">
        <v>88.53</v>
      </c>
      <c r="H20" s="35">
        <f>ROUND(G20*(1+$E$107),2)</f>
        <v>108.01</v>
      </c>
      <c r="I20" s="110">
        <f>ROUND(F20*H20,2)</f>
        <v>0</v>
      </c>
      <c r="J20" s="171">
        <v>64</v>
      </c>
      <c r="K20" s="120"/>
      <c r="L20" s="16"/>
    </row>
    <row r="21" spans="1:12" s="8" customFormat="1" ht="12" hidden="1">
      <c r="A21" s="37" t="s">
        <v>14</v>
      </c>
      <c r="B21" s="11"/>
      <c r="C21" s="61"/>
      <c r="D21" s="12" t="s">
        <v>102</v>
      </c>
      <c r="E21" s="13"/>
      <c r="F21" s="192"/>
      <c r="G21" s="193"/>
      <c r="H21" s="14"/>
      <c r="I21" s="113"/>
      <c r="J21" s="170"/>
      <c r="K21" s="119"/>
      <c r="L21" s="16"/>
    </row>
    <row r="22" spans="1:12" s="8" customFormat="1" ht="12" hidden="1">
      <c r="A22" s="31" t="s">
        <v>85</v>
      </c>
      <c r="B22" s="32" t="s">
        <v>5</v>
      </c>
      <c r="C22" s="32">
        <v>2003628</v>
      </c>
      <c r="D22" s="33" t="s">
        <v>103</v>
      </c>
      <c r="E22" s="34" t="s">
        <v>2</v>
      </c>
      <c r="F22" s="191"/>
      <c r="G22" s="187">
        <v>840.48</v>
      </c>
      <c r="H22" s="35">
        <f>ROUND(G22*(1+$E$107),2)</f>
        <v>1025.39</v>
      </c>
      <c r="I22" s="110">
        <f>ROUND(F22*H22,2)</f>
        <v>0</v>
      </c>
      <c r="J22" s="169">
        <v>4</v>
      </c>
      <c r="K22" s="117"/>
      <c r="L22" s="16"/>
    </row>
    <row r="23" spans="1:12" s="8" customFormat="1" ht="12" hidden="1">
      <c r="A23" s="10" t="s">
        <v>15</v>
      </c>
      <c r="B23" s="11"/>
      <c r="C23" s="11"/>
      <c r="D23" s="12" t="s">
        <v>10</v>
      </c>
      <c r="E23" s="13"/>
      <c r="F23" s="192"/>
      <c r="G23" s="193"/>
      <c r="H23" s="14"/>
      <c r="I23" s="114"/>
      <c r="J23" s="170"/>
      <c r="K23" s="119"/>
      <c r="L23" s="16"/>
    </row>
    <row r="24" spans="1:12" s="8" customFormat="1" ht="12.75" hidden="1">
      <c r="A24" s="10" t="s">
        <v>86</v>
      </c>
      <c r="B24" s="11"/>
      <c r="C24" s="95"/>
      <c r="D24" s="12" t="s">
        <v>11</v>
      </c>
      <c r="E24" s="13"/>
      <c r="F24" s="192"/>
      <c r="G24" s="193"/>
      <c r="H24" s="14"/>
      <c r="I24" s="114"/>
      <c r="J24" s="170"/>
      <c r="K24" s="119"/>
      <c r="L24" s="16"/>
    </row>
    <row r="25" spans="1:12" s="39" customFormat="1" ht="12" hidden="1">
      <c r="A25" s="31" t="s">
        <v>87</v>
      </c>
      <c r="B25" s="32" t="s">
        <v>6</v>
      </c>
      <c r="C25" s="36" t="s">
        <v>95</v>
      </c>
      <c r="D25" s="33" t="s">
        <v>77</v>
      </c>
      <c r="E25" s="34" t="s">
        <v>4</v>
      </c>
      <c r="F25" s="191"/>
      <c r="G25" s="195">
        <v>11.45</v>
      </c>
      <c r="H25" s="35">
        <f>ROUND(G25*(1+$E$107),2)</f>
        <v>13.97</v>
      </c>
      <c r="I25" s="110">
        <f>ROUND(F25*H25,2)</f>
        <v>0</v>
      </c>
      <c r="J25" s="169">
        <f>J20</f>
        <v>64</v>
      </c>
      <c r="K25" s="117"/>
      <c r="L25" s="38"/>
    </row>
    <row r="26" spans="1:12" s="8" customFormat="1" ht="12" hidden="1">
      <c r="A26" s="31" t="s">
        <v>88</v>
      </c>
      <c r="B26" s="32" t="s">
        <v>5</v>
      </c>
      <c r="C26" s="32">
        <v>2003849</v>
      </c>
      <c r="D26" s="33" t="s">
        <v>45</v>
      </c>
      <c r="E26" s="34" t="s">
        <v>0</v>
      </c>
      <c r="F26" s="191"/>
      <c r="G26" s="187">
        <v>68.82</v>
      </c>
      <c r="H26" s="35">
        <f>ROUND(G26*(1+$E$107),2)</f>
        <v>83.96</v>
      </c>
      <c r="I26" s="110">
        <f>ROUND(F26*H26,2)</f>
        <v>0</v>
      </c>
      <c r="J26" s="169">
        <f>J25*0.1*0.8</f>
        <v>5.120000000000001</v>
      </c>
      <c r="K26" s="117"/>
      <c r="L26" s="16"/>
    </row>
    <row r="27" spans="1:12" s="8" customFormat="1" ht="12" hidden="1">
      <c r="A27" s="31" t="s">
        <v>89</v>
      </c>
      <c r="B27" s="32" t="s">
        <v>6</v>
      </c>
      <c r="C27" s="32">
        <v>72844</v>
      </c>
      <c r="D27" s="33" t="s">
        <v>39</v>
      </c>
      <c r="E27" s="34" t="s">
        <v>3</v>
      </c>
      <c r="F27" s="191"/>
      <c r="G27" s="187">
        <v>0.71</v>
      </c>
      <c r="H27" s="35">
        <f>ROUND(G27*(1+$E$107),2)</f>
        <v>0.87</v>
      </c>
      <c r="I27" s="110">
        <f>ROUND(F27*H27,2)</f>
        <v>0</v>
      </c>
      <c r="J27" s="169">
        <f>J26*1.8</f>
        <v>9.216000000000003</v>
      </c>
      <c r="K27" s="117"/>
      <c r="L27" s="16"/>
    </row>
    <row r="28" spans="1:12" s="39" customFormat="1" ht="12" hidden="1">
      <c r="A28" s="31" t="s">
        <v>90</v>
      </c>
      <c r="B28" s="32" t="s">
        <v>5</v>
      </c>
      <c r="C28" s="32">
        <v>5914389</v>
      </c>
      <c r="D28" s="33" t="s">
        <v>31</v>
      </c>
      <c r="E28" s="34" t="s">
        <v>8</v>
      </c>
      <c r="F28" s="191"/>
      <c r="G28" s="187">
        <v>0.44</v>
      </c>
      <c r="H28" s="35">
        <f>ROUND(G28*(1+$E$107),2)</f>
        <v>0.54</v>
      </c>
      <c r="I28" s="110">
        <f>ROUND(F28*H28,2)</f>
        <v>0</v>
      </c>
      <c r="J28" s="169">
        <f>J27*10</f>
        <v>92.16000000000003</v>
      </c>
      <c r="K28" s="117"/>
      <c r="L28" s="38"/>
    </row>
    <row r="29" spans="1:12" s="8" customFormat="1" ht="12" hidden="1">
      <c r="A29" s="10" t="s">
        <v>28</v>
      </c>
      <c r="B29" s="11"/>
      <c r="C29" s="11"/>
      <c r="D29" s="12" t="s">
        <v>13</v>
      </c>
      <c r="E29" s="13"/>
      <c r="F29" s="192"/>
      <c r="G29" s="193"/>
      <c r="H29" s="14"/>
      <c r="I29" s="113"/>
      <c r="J29" s="170"/>
      <c r="K29" s="119"/>
      <c r="L29" s="16"/>
    </row>
    <row r="30" spans="1:27" s="39" customFormat="1" ht="24" hidden="1">
      <c r="A30" s="31" t="s">
        <v>91</v>
      </c>
      <c r="B30" s="32" t="s">
        <v>6</v>
      </c>
      <c r="C30" s="32">
        <v>6077</v>
      </c>
      <c r="D30" s="33" t="s">
        <v>41</v>
      </c>
      <c r="E30" s="34" t="s">
        <v>0</v>
      </c>
      <c r="F30" s="191"/>
      <c r="G30" s="187">
        <v>20.21</v>
      </c>
      <c r="H30" s="35">
        <f>ROUND(G30*(1+$E$107),2)</f>
        <v>24.66</v>
      </c>
      <c r="I30" s="110">
        <f>ROUND(F30*H30,2)</f>
        <v>0</v>
      </c>
      <c r="J30" s="169">
        <f>J16-(3.14*0.2*0.2*64)</f>
        <v>53.401599999999995</v>
      </c>
      <c r="K30" s="117"/>
      <c r="L30" s="1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12" s="8" customFormat="1" ht="12" hidden="1">
      <c r="A31" s="31" t="s">
        <v>92</v>
      </c>
      <c r="B31" s="32" t="s">
        <v>6</v>
      </c>
      <c r="C31" s="32">
        <v>93368</v>
      </c>
      <c r="D31" s="33" t="s">
        <v>32</v>
      </c>
      <c r="E31" s="34" t="s">
        <v>0</v>
      </c>
      <c r="F31" s="191"/>
      <c r="G31" s="187">
        <v>11.23</v>
      </c>
      <c r="H31" s="35">
        <f>ROUND(G31*(1+$E$107),2)</f>
        <v>13.7</v>
      </c>
      <c r="I31" s="110">
        <f>ROUND(F31*H31,2)</f>
        <v>0</v>
      </c>
      <c r="J31" s="169">
        <f>J30</f>
        <v>53.401599999999995</v>
      </c>
      <c r="K31" s="117"/>
      <c r="L31" s="16"/>
    </row>
    <row r="32" spans="1:12" s="8" customFormat="1" ht="12" hidden="1">
      <c r="A32" s="31" t="s">
        <v>93</v>
      </c>
      <c r="B32" s="32" t="s">
        <v>6</v>
      </c>
      <c r="C32" s="32">
        <v>72844</v>
      </c>
      <c r="D32" s="33" t="s">
        <v>39</v>
      </c>
      <c r="E32" s="34" t="s">
        <v>3</v>
      </c>
      <c r="F32" s="191"/>
      <c r="G32" s="187">
        <v>0.71</v>
      </c>
      <c r="H32" s="35">
        <f>ROUND(G32*(1+$E$107),2)</f>
        <v>0.87</v>
      </c>
      <c r="I32" s="110">
        <f>ROUND(F32*H32,2)</f>
        <v>0</v>
      </c>
      <c r="J32" s="169">
        <f>J31*1.6</f>
        <v>85.44256</v>
      </c>
      <c r="K32" s="117"/>
      <c r="L32" s="16"/>
    </row>
    <row r="33" spans="1:27" s="39" customFormat="1" ht="12" hidden="1">
      <c r="A33" s="31" t="s">
        <v>94</v>
      </c>
      <c r="B33" s="32" t="s">
        <v>5</v>
      </c>
      <c r="C33" s="32">
        <v>5914389</v>
      </c>
      <c r="D33" s="33" t="s">
        <v>31</v>
      </c>
      <c r="E33" s="34" t="s">
        <v>8</v>
      </c>
      <c r="F33" s="191"/>
      <c r="G33" s="187">
        <v>0.44</v>
      </c>
      <c r="H33" s="35">
        <f>ROUND(G33*(1+$E$107),2)</f>
        <v>0.54</v>
      </c>
      <c r="I33" s="110">
        <f>ROUND(F33*H33,2)</f>
        <v>0</v>
      </c>
      <c r="J33" s="169">
        <f>J32*10</f>
        <v>854.4256</v>
      </c>
      <c r="K33" s="117"/>
      <c r="L33" s="16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s="28" customFormat="1" ht="12" hidden="1">
      <c r="A34" s="37"/>
      <c r="B34" s="24"/>
      <c r="C34" s="24"/>
      <c r="D34" s="25" t="s">
        <v>38</v>
      </c>
      <c r="E34" s="23"/>
      <c r="F34" s="189"/>
      <c r="G34" s="189"/>
      <c r="H34" s="26"/>
      <c r="I34" s="115">
        <f>SUM(I16:I33)</f>
        <v>0</v>
      </c>
      <c r="J34" s="172"/>
      <c r="K34" s="118"/>
      <c r="L34" s="9"/>
      <c r="M34" s="8"/>
      <c r="N34" s="22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12" s="8" customFormat="1" ht="12" hidden="1">
      <c r="A35" s="37"/>
      <c r="B35" s="11"/>
      <c r="C35" s="11"/>
      <c r="D35" s="12"/>
      <c r="E35" s="13"/>
      <c r="F35" s="193"/>
      <c r="G35" s="193"/>
      <c r="H35" s="14"/>
      <c r="I35" s="114"/>
      <c r="J35" s="173"/>
      <c r="K35" s="118"/>
      <c r="L35" s="9"/>
    </row>
    <row r="36" spans="1:12" s="8" customFormat="1" ht="12">
      <c r="A36" s="21">
        <v>2</v>
      </c>
      <c r="B36" s="5"/>
      <c r="C36" s="5"/>
      <c r="D36" s="6" t="s">
        <v>222</v>
      </c>
      <c r="E36" s="93"/>
      <c r="F36" s="190"/>
      <c r="G36" s="190"/>
      <c r="H36" s="7"/>
      <c r="I36" s="7"/>
      <c r="J36" s="174"/>
      <c r="K36" s="118"/>
      <c r="L36" s="9"/>
    </row>
    <row r="37" spans="1:12" s="8" customFormat="1" ht="12">
      <c r="A37" s="37" t="s">
        <v>109</v>
      </c>
      <c r="B37" s="5"/>
      <c r="C37" s="5"/>
      <c r="D37" s="12" t="s">
        <v>229</v>
      </c>
      <c r="E37" s="93"/>
      <c r="F37" s="190"/>
      <c r="G37" s="190"/>
      <c r="H37" s="7"/>
      <c r="I37" s="7"/>
      <c r="J37" s="174"/>
      <c r="K37" s="118"/>
      <c r="L37" s="9"/>
    </row>
    <row r="38" spans="1:12" s="8" customFormat="1" ht="24">
      <c r="A38" s="31" t="s">
        <v>138</v>
      </c>
      <c r="B38" s="32" t="s">
        <v>6</v>
      </c>
      <c r="C38" s="32">
        <v>83338</v>
      </c>
      <c r="D38" s="33" t="s">
        <v>234</v>
      </c>
      <c r="E38" s="31" t="s">
        <v>150</v>
      </c>
      <c r="F38" s="35">
        <f>8.5*16</f>
        <v>136</v>
      </c>
      <c r="G38" s="35">
        <v>2.43</v>
      </c>
      <c r="H38" s="35">
        <f aca="true" t="shared" si="0" ref="H38:H47">ROUND(G38*(1+$E$107),2)</f>
        <v>2.96</v>
      </c>
      <c r="I38" s="35">
        <f aca="true" t="shared" si="1" ref="I38:I47">ROUND(F38*H38,2)</f>
        <v>402.56</v>
      </c>
      <c r="J38" s="174"/>
      <c r="K38" s="118"/>
      <c r="L38" s="9"/>
    </row>
    <row r="39" spans="1:12" s="8" customFormat="1" ht="24">
      <c r="A39" s="31" t="s">
        <v>230</v>
      </c>
      <c r="B39" s="32" t="s">
        <v>6</v>
      </c>
      <c r="C39" s="32">
        <v>97083</v>
      </c>
      <c r="D39" s="33" t="s">
        <v>268</v>
      </c>
      <c r="E39" s="31" t="s">
        <v>147</v>
      </c>
      <c r="F39" s="35">
        <f>2.5*18</f>
        <v>45</v>
      </c>
      <c r="G39" s="35">
        <v>2.59</v>
      </c>
      <c r="H39" s="35">
        <f t="shared" si="0"/>
        <v>3.16</v>
      </c>
      <c r="I39" s="35">
        <f t="shared" si="1"/>
        <v>142.2</v>
      </c>
      <c r="J39" s="174"/>
      <c r="K39" s="118"/>
      <c r="L39" s="9"/>
    </row>
    <row r="40" spans="1:12" s="8" customFormat="1" ht="12">
      <c r="A40" s="31" t="s">
        <v>231</v>
      </c>
      <c r="B40" s="32" t="s">
        <v>6</v>
      </c>
      <c r="C40" s="32">
        <v>96616</v>
      </c>
      <c r="D40" s="33" t="s">
        <v>235</v>
      </c>
      <c r="E40" s="31" t="s">
        <v>150</v>
      </c>
      <c r="F40" s="35">
        <f>1.95*0.2*16</f>
        <v>6.24</v>
      </c>
      <c r="G40" s="35">
        <v>462.14</v>
      </c>
      <c r="H40" s="35">
        <f t="shared" si="0"/>
        <v>563.81</v>
      </c>
      <c r="I40" s="35">
        <f t="shared" si="1"/>
        <v>3518.17</v>
      </c>
      <c r="J40" s="174"/>
      <c r="K40" s="118"/>
      <c r="L40" s="9"/>
    </row>
    <row r="41" spans="1:12" s="8" customFormat="1" ht="12">
      <c r="A41" s="31" t="s">
        <v>139</v>
      </c>
      <c r="B41" s="32" t="s">
        <v>6</v>
      </c>
      <c r="C41" s="32">
        <v>83669</v>
      </c>
      <c r="D41" s="33" t="s">
        <v>240</v>
      </c>
      <c r="E41" s="31" t="s">
        <v>147</v>
      </c>
      <c r="F41" s="35">
        <f>(1.5+1.5+0.2+0.2+0.4)*16</f>
        <v>60.800000000000004</v>
      </c>
      <c r="G41" s="35">
        <v>6.79</v>
      </c>
      <c r="H41" s="35">
        <f t="shared" si="0"/>
        <v>8.28</v>
      </c>
      <c r="I41" s="35">
        <f t="shared" si="1"/>
        <v>503.42</v>
      </c>
      <c r="J41" s="174"/>
      <c r="K41" s="118"/>
      <c r="L41" s="9"/>
    </row>
    <row r="42" spans="1:12" s="8" customFormat="1" ht="12">
      <c r="A42" s="31" t="s">
        <v>232</v>
      </c>
      <c r="B42" s="32" t="s">
        <v>6</v>
      </c>
      <c r="C42" s="32">
        <v>836282</v>
      </c>
      <c r="D42" s="33" t="s">
        <v>237</v>
      </c>
      <c r="E42" s="31" t="s">
        <v>150</v>
      </c>
      <c r="F42" s="35">
        <f>(1.5*0.2*16)</f>
        <v>4.800000000000001</v>
      </c>
      <c r="G42" s="35">
        <v>110.34</v>
      </c>
      <c r="H42" s="35">
        <f t="shared" si="0"/>
        <v>134.61</v>
      </c>
      <c r="I42" s="35">
        <f t="shared" si="1"/>
        <v>646.13</v>
      </c>
      <c r="J42" s="174"/>
      <c r="K42" s="118"/>
      <c r="L42" s="9"/>
    </row>
    <row r="43" spans="1:12" s="8" customFormat="1" ht="24">
      <c r="A43" s="31" t="s">
        <v>233</v>
      </c>
      <c r="B43" s="32" t="s">
        <v>5</v>
      </c>
      <c r="C43" s="32">
        <v>5915363</v>
      </c>
      <c r="D43" s="33" t="s">
        <v>236</v>
      </c>
      <c r="E43" s="31" t="s">
        <v>151</v>
      </c>
      <c r="F43" s="35">
        <f>(1*3*16)*3</f>
        <v>144</v>
      </c>
      <c r="G43" s="35">
        <v>7.19</v>
      </c>
      <c r="H43" s="35">
        <f t="shared" si="0"/>
        <v>8.77</v>
      </c>
      <c r="I43" s="35">
        <f t="shared" si="1"/>
        <v>1262.88</v>
      </c>
      <c r="J43" s="174"/>
      <c r="K43" s="118"/>
      <c r="L43" s="9"/>
    </row>
    <row r="44" spans="1:12" s="8" customFormat="1" ht="24">
      <c r="A44" s="31" t="s">
        <v>244</v>
      </c>
      <c r="B44" s="32" t="s">
        <v>6</v>
      </c>
      <c r="C44" s="32">
        <v>93597</v>
      </c>
      <c r="D44" s="33" t="s">
        <v>256</v>
      </c>
      <c r="E44" s="31" t="s">
        <v>238</v>
      </c>
      <c r="F44" s="35">
        <f>F43*0.2</f>
        <v>28.8</v>
      </c>
      <c r="G44" s="35">
        <v>0.9</v>
      </c>
      <c r="H44" s="35">
        <f t="shared" si="0"/>
        <v>1.1</v>
      </c>
      <c r="I44" s="35">
        <f t="shared" si="1"/>
        <v>31.68</v>
      </c>
      <c r="J44" s="174"/>
      <c r="K44" s="118"/>
      <c r="L44" s="9"/>
    </row>
    <row r="45" spans="1:12" s="8" customFormat="1" ht="12">
      <c r="A45" s="31" t="s">
        <v>239</v>
      </c>
      <c r="B45" s="32"/>
      <c r="C45" s="32" t="s">
        <v>27</v>
      </c>
      <c r="D45" s="33" t="s">
        <v>267</v>
      </c>
      <c r="E45" s="31" t="s">
        <v>149</v>
      </c>
      <c r="F45" s="35">
        <v>216</v>
      </c>
      <c r="G45" s="35">
        <f>COMP!E25</f>
        <v>11.277636000000001</v>
      </c>
      <c r="H45" s="35">
        <f t="shared" si="0"/>
        <v>13.76</v>
      </c>
      <c r="I45" s="35">
        <f t="shared" si="1"/>
        <v>2972.16</v>
      </c>
      <c r="J45" s="174"/>
      <c r="K45" s="118"/>
      <c r="L45" s="9"/>
    </row>
    <row r="46" spans="1:12" s="8" customFormat="1" ht="48">
      <c r="A46" s="31" t="s">
        <v>243</v>
      </c>
      <c r="B46" s="32" t="s">
        <v>6</v>
      </c>
      <c r="C46" s="32">
        <v>93361</v>
      </c>
      <c r="D46" s="33" t="s">
        <v>242</v>
      </c>
      <c r="E46" s="31" t="s">
        <v>150</v>
      </c>
      <c r="F46" s="35">
        <f>3.96*18</f>
        <v>71.28</v>
      </c>
      <c r="G46" s="35">
        <v>12.86</v>
      </c>
      <c r="H46" s="35">
        <f t="shared" si="0"/>
        <v>15.69</v>
      </c>
      <c r="I46" s="35">
        <f t="shared" si="1"/>
        <v>1118.38</v>
      </c>
      <c r="J46" s="174"/>
      <c r="K46" s="118"/>
      <c r="L46" s="9"/>
    </row>
    <row r="47" spans="1:12" s="8" customFormat="1" ht="48">
      <c r="A47" s="31" t="s">
        <v>245</v>
      </c>
      <c r="B47" s="32" t="s">
        <v>6</v>
      </c>
      <c r="C47" s="32">
        <v>89479</v>
      </c>
      <c r="D47" s="33" t="s">
        <v>246</v>
      </c>
      <c r="E47" s="31" t="s">
        <v>147</v>
      </c>
      <c r="F47" s="35">
        <f>0.6*16</f>
        <v>9.6</v>
      </c>
      <c r="G47" s="35">
        <v>82.14</v>
      </c>
      <c r="H47" s="35">
        <f t="shared" si="0"/>
        <v>100.21</v>
      </c>
      <c r="I47" s="35">
        <f t="shared" si="1"/>
        <v>962.02</v>
      </c>
      <c r="J47" s="174"/>
      <c r="K47" s="118"/>
      <c r="L47" s="9"/>
    </row>
    <row r="48" spans="1:12" s="8" customFormat="1" ht="12">
      <c r="A48" s="37" t="s">
        <v>135</v>
      </c>
      <c r="B48" s="5"/>
      <c r="C48" s="5"/>
      <c r="D48" s="12" t="s">
        <v>255</v>
      </c>
      <c r="E48" s="93"/>
      <c r="F48" s="190"/>
      <c r="G48" s="190"/>
      <c r="H48" s="7"/>
      <c r="I48" s="7"/>
      <c r="J48" s="174"/>
      <c r="K48" s="118"/>
      <c r="L48" s="9"/>
    </row>
    <row r="49" spans="1:27" s="39" customFormat="1" ht="24">
      <c r="A49" s="31" t="s">
        <v>144</v>
      </c>
      <c r="B49" s="32" t="s">
        <v>6</v>
      </c>
      <c r="C49" s="32">
        <v>97635</v>
      </c>
      <c r="D49" s="33" t="s">
        <v>143</v>
      </c>
      <c r="E49" s="34" t="s">
        <v>147</v>
      </c>
      <c r="F49" s="35">
        <v>46.59</v>
      </c>
      <c r="G49" s="35">
        <v>12.85</v>
      </c>
      <c r="H49" s="35">
        <f>ROUND(G49*(1+$E$107),2)</f>
        <v>15.68</v>
      </c>
      <c r="I49" s="35">
        <f>ROUND(F49*H49,2)</f>
        <v>730.53</v>
      </c>
      <c r="J49" s="160" t="s">
        <v>178</v>
      </c>
      <c r="K49" s="116"/>
      <c r="L49" s="16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s="39" customFormat="1" ht="30" customHeight="1">
      <c r="A50" s="31" t="s">
        <v>262</v>
      </c>
      <c r="B50" s="32" t="s">
        <v>6</v>
      </c>
      <c r="C50" s="32">
        <v>95875</v>
      </c>
      <c r="D50" s="33" t="s">
        <v>215</v>
      </c>
      <c r="E50" s="34" t="s">
        <v>146</v>
      </c>
      <c r="F50" s="35">
        <f>F49*0.08*9.6</f>
        <v>35.78112</v>
      </c>
      <c r="G50" s="35">
        <v>1.15</v>
      </c>
      <c r="H50" s="35">
        <f>ROUND(G50*(1+$E$107),2)</f>
        <v>1.4</v>
      </c>
      <c r="I50" s="35">
        <f aca="true" t="shared" si="2" ref="I50:I56">ROUND(F50*H50,2)</f>
        <v>50.09</v>
      </c>
      <c r="J50" s="160" t="s">
        <v>212</v>
      </c>
      <c r="K50" s="116"/>
      <c r="L50" s="16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12" s="8" customFormat="1" ht="12">
      <c r="A51" s="37" t="s">
        <v>223</v>
      </c>
      <c r="B51" s="196"/>
      <c r="C51" s="196"/>
      <c r="D51" s="197" t="s">
        <v>254</v>
      </c>
      <c r="E51" s="198"/>
      <c r="F51" s="199"/>
      <c r="G51" s="41"/>
      <c r="H51" s="41"/>
      <c r="I51" s="41"/>
      <c r="J51" s="200"/>
      <c r="K51" s="116"/>
      <c r="L51" s="16"/>
    </row>
    <row r="52" spans="1:12" s="8" customFormat="1" ht="36">
      <c r="A52" s="31" t="s">
        <v>224</v>
      </c>
      <c r="B52" s="32" t="s">
        <v>6</v>
      </c>
      <c r="C52" s="32" t="s">
        <v>145</v>
      </c>
      <c r="D52" s="33" t="s">
        <v>216</v>
      </c>
      <c r="E52" s="34" t="s">
        <v>150</v>
      </c>
      <c r="F52" s="35">
        <f>F66*0.45+F75*0.2</f>
        <v>1632.2575000000002</v>
      </c>
      <c r="G52" s="35">
        <v>3.19</v>
      </c>
      <c r="H52" s="35">
        <f>ROUND(G52*(1+$E$107),2)</f>
        <v>3.89</v>
      </c>
      <c r="I52" s="35">
        <f t="shared" si="2"/>
        <v>6349.48</v>
      </c>
      <c r="J52" s="200" t="s">
        <v>212</v>
      </c>
      <c r="K52" s="116"/>
      <c r="L52" s="16"/>
    </row>
    <row r="53" spans="1:12" s="8" customFormat="1" ht="41.25" customHeight="1">
      <c r="A53" s="31" t="s">
        <v>225</v>
      </c>
      <c r="B53" s="32" t="s">
        <v>6</v>
      </c>
      <c r="C53" s="32">
        <v>95875</v>
      </c>
      <c r="D53" s="33" t="s">
        <v>217</v>
      </c>
      <c r="E53" s="34" t="s">
        <v>146</v>
      </c>
      <c r="F53" s="35">
        <f>F52*1.3*9.6</f>
        <v>20370.573600000003</v>
      </c>
      <c r="G53" s="35">
        <v>1.15</v>
      </c>
      <c r="H53" s="35">
        <f>ROUND(G53*(1+$E$107),2)</f>
        <v>1.4</v>
      </c>
      <c r="I53" s="35">
        <f t="shared" si="2"/>
        <v>28518.8</v>
      </c>
      <c r="J53" s="200" t="s">
        <v>212</v>
      </c>
      <c r="K53" s="116"/>
      <c r="L53" s="16"/>
    </row>
    <row r="54" spans="1:12" s="8" customFormat="1" ht="36">
      <c r="A54" s="31" t="s">
        <v>226</v>
      </c>
      <c r="B54" s="32" t="s">
        <v>6</v>
      </c>
      <c r="C54" s="32">
        <v>96387</v>
      </c>
      <c r="D54" s="33" t="s">
        <v>258</v>
      </c>
      <c r="E54" s="34" t="s">
        <v>150</v>
      </c>
      <c r="F54" s="35">
        <f>F66*0.2+F75*0.1</f>
        <v>735.7180000000001</v>
      </c>
      <c r="G54" s="35">
        <v>6.78</v>
      </c>
      <c r="H54" s="35">
        <f>ROUND(G54*(1+$E$107),2)</f>
        <v>8.27</v>
      </c>
      <c r="I54" s="35">
        <f t="shared" si="2"/>
        <v>6084.39</v>
      </c>
      <c r="J54" s="200" t="s">
        <v>212</v>
      </c>
      <c r="K54" s="250"/>
      <c r="L54" s="251"/>
    </row>
    <row r="55" spans="1:12" s="8" customFormat="1" ht="24">
      <c r="A55" s="31" t="s">
        <v>227</v>
      </c>
      <c r="B55" s="32" t="s">
        <v>6</v>
      </c>
      <c r="C55" s="32">
        <v>6077</v>
      </c>
      <c r="D55" s="33" t="s">
        <v>269</v>
      </c>
      <c r="E55" s="34" t="s">
        <v>150</v>
      </c>
      <c r="F55" s="35">
        <f>F54</f>
        <v>735.7180000000001</v>
      </c>
      <c r="G55" s="35">
        <v>12.63</v>
      </c>
      <c r="H55" s="35">
        <f>ROUND(G55*(1+$E$107),2)</f>
        <v>15.41</v>
      </c>
      <c r="I55" s="35">
        <f t="shared" si="2"/>
        <v>11337.41</v>
      </c>
      <c r="J55" s="200" t="s">
        <v>212</v>
      </c>
      <c r="K55" s="116"/>
      <c r="L55" s="16"/>
    </row>
    <row r="56" spans="1:12" s="8" customFormat="1" ht="24">
      <c r="A56" s="31" t="s">
        <v>228</v>
      </c>
      <c r="B56" s="32" t="s">
        <v>6</v>
      </c>
      <c r="C56" s="32">
        <v>95875</v>
      </c>
      <c r="D56" s="33" t="s">
        <v>213</v>
      </c>
      <c r="E56" s="34" t="s">
        <v>146</v>
      </c>
      <c r="F56" s="35">
        <f>F55*13.7</f>
        <v>10079.3366</v>
      </c>
      <c r="G56" s="35">
        <v>1.15</v>
      </c>
      <c r="H56" s="35">
        <f>ROUND(G56*(1+$E$107),2)</f>
        <v>1.4</v>
      </c>
      <c r="I56" s="35">
        <f t="shared" si="2"/>
        <v>14111.07</v>
      </c>
      <c r="J56" s="200" t="s">
        <v>212</v>
      </c>
      <c r="K56" s="116"/>
      <c r="L56" s="16"/>
    </row>
    <row r="57" spans="1:27" s="28" customFormat="1" ht="12">
      <c r="A57" s="37"/>
      <c r="B57" s="24"/>
      <c r="C57" s="24"/>
      <c r="D57" s="25" t="s">
        <v>38</v>
      </c>
      <c r="E57" s="23"/>
      <c r="F57" s="189"/>
      <c r="G57" s="189"/>
      <c r="H57" s="26"/>
      <c r="I57" s="27">
        <f>SUM(I38:I56)</f>
        <v>78741.37</v>
      </c>
      <c r="J57" s="172"/>
      <c r="K57" s="118"/>
      <c r="L57" s="9"/>
      <c r="M57" s="8"/>
      <c r="N57" s="22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s="28" customFormat="1" ht="12">
      <c r="A58" s="37"/>
      <c r="B58" s="24"/>
      <c r="C58" s="24"/>
      <c r="D58" s="248"/>
      <c r="E58" s="23"/>
      <c r="F58" s="189"/>
      <c r="G58" s="189"/>
      <c r="H58" s="26"/>
      <c r="I58" s="27"/>
      <c r="J58" s="172"/>
      <c r="K58" s="118"/>
      <c r="L58" s="9"/>
      <c r="M58" s="8"/>
      <c r="N58" s="22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s="28" customFormat="1" ht="12">
      <c r="A59" s="37">
        <v>3</v>
      </c>
      <c r="B59" s="24"/>
      <c r="C59" s="24"/>
      <c r="D59" s="201" t="s">
        <v>152</v>
      </c>
      <c r="E59" s="23"/>
      <c r="F59" s="189"/>
      <c r="G59" s="189"/>
      <c r="H59" s="26"/>
      <c r="I59" s="27"/>
      <c r="J59" s="172"/>
      <c r="K59" s="118"/>
      <c r="L59" s="9"/>
      <c r="M59" s="8"/>
      <c r="N59" s="22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s="28" customFormat="1" ht="12">
      <c r="A60" s="37" t="s">
        <v>9</v>
      </c>
      <c r="B60" s="24"/>
      <c r="C60" s="24"/>
      <c r="D60" s="241" t="s">
        <v>153</v>
      </c>
      <c r="E60" s="23"/>
      <c r="F60" s="189"/>
      <c r="G60" s="189"/>
      <c r="H60" s="26"/>
      <c r="I60" s="27"/>
      <c r="J60" s="172"/>
      <c r="K60" s="118"/>
      <c r="L60" s="9"/>
      <c r="M60" s="8"/>
      <c r="N60" s="22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12" s="8" customFormat="1" ht="20.25" customHeight="1">
      <c r="A61" s="31" t="s">
        <v>110</v>
      </c>
      <c r="B61" s="32" t="s">
        <v>5</v>
      </c>
      <c r="C61" s="32">
        <v>4011549</v>
      </c>
      <c r="D61" s="33" t="s">
        <v>155</v>
      </c>
      <c r="E61" s="34" t="s">
        <v>150</v>
      </c>
      <c r="F61" s="35">
        <f>F66*0.2</f>
        <v>643.2860000000001</v>
      </c>
      <c r="G61" s="35">
        <v>99.22</v>
      </c>
      <c r="H61" s="35">
        <f>ROUND(G61*(1+$E$107),2)</f>
        <v>121.05</v>
      </c>
      <c r="I61" s="35">
        <f>ROUND(F61*H61,2)</f>
        <v>77869.77</v>
      </c>
      <c r="J61" s="160" t="s">
        <v>178</v>
      </c>
      <c r="K61" s="116"/>
      <c r="L61" s="16"/>
    </row>
    <row r="62" spans="1:12" s="8" customFormat="1" ht="35.25" customHeight="1">
      <c r="A62" s="31" t="s">
        <v>154</v>
      </c>
      <c r="B62" s="32" t="s">
        <v>6</v>
      </c>
      <c r="C62" s="32">
        <v>93590</v>
      </c>
      <c r="D62" s="33" t="s">
        <v>214</v>
      </c>
      <c r="E62" s="34" t="s">
        <v>146</v>
      </c>
      <c r="F62" s="35">
        <f>F61*31.23</f>
        <v>20089.821780000002</v>
      </c>
      <c r="G62" s="35">
        <v>0.81</v>
      </c>
      <c r="H62" s="35">
        <f>ROUND(G62*(1+$E$107),2)</f>
        <v>0.99</v>
      </c>
      <c r="I62" s="35">
        <f>ROUND(F62*H62,2)</f>
        <v>19888.92</v>
      </c>
      <c r="J62" s="160" t="s">
        <v>178</v>
      </c>
      <c r="K62" s="116"/>
      <c r="L62" s="16"/>
    </row>
    <row r="63" spans="1:12" s="8" customFormat="1" ht="40.5" customHeight="1">
      <c r="A63" s="31" t="s">
        <v>172</v>
      </c>
      <c r="B63" s="32" t="s">
        <v>5</v>
      </c>
      <c r="C63" s="32">
        <v>5914647</v>
      </c>
      <c r="D63" s="33" t="s">
        <v>263</v>
      </c>
      <c r="E63" s="34" t="s">
        <v>151</v>
      </c>
      <c r="F63" s="35">
        <f>F61*1.8</f>
        <v>1157.9148000000002</v>
      </c>
      <c r="G63" s="35">
        <v>1.01</v>
      </c>
      <c r="H63" s="35">
        <f>ROUND(G63*(1+$E$107),2)</f>
        <v>1.23</v>
      </c>
      <c r="I63" s="35">
        <f>ROUND(F63*H63,2)</f>
        <v>1424.24</v>
      </c>
      <c r="J63" s="160" t="s">
        <v>212</v>
      </c>
      <c r="K63" s="116"/>
      <c r="L63" s="16"/>
    </row>
    <row r="64" spans="1:12" s="8" customFormat="1" ht="12.75" customHeight="1">
      <c r="A64" s="37" t="s">
        <v>83</v>
      </c>
      <c r="B64" s="196"/>
      <c r="C64" s="196"/>
      <c r="D64" s="197" t="s">
        <v>156</v>
      </c>
      <c r="E64" s="198"/>
      <c r="F64" s="199"/>
      <c r="G64" s="199"/>
      <c r="H64" s="41"/>
      <c r="I64" s="41"/>
      <c r="J64" s="200"/>
      <c r="K64" s="116"/>
      <c r="L64" s="16"/>
    </row>
    <row r="65" spans="1:27" s="39" customFormat="1" ht="48.75" customHeight="1">
      <c r="A65" s="31" t="s">
        <v>111</v>
      </c>
      <c r="B65" s="32" t="s">
        <v>6</v>
      </c>
      <c r="C65" s="32">
        <v>94273</v>
      </c>
      <c r="D65" s="33" t="s">
        <v>164</v>
      </c>
      <c r="E65" s="34" t="s">
        <v>163</v>
      </c>
      <c r="F65" s="35">
        <f>131.56+131.35+120+120+48.11+144.31+134.21+46.78</f>
        <v>876.3199999999999</v>
      </c>
      <c r="G65" s="35">
        <v>35.44</v>
      </c>
      <c r="H65" s="35">
        <f aca="true" t="shared" si="3" ref="H65:H70">ROUND(G65*(1+$E$107),2)</f>
        <v>43.24</v>
      </c>
      <c r="I65" s="35">
        <f>ROUND(F65*H65,2)</f>
        <v>37892.08</v>
      </c>
      <c r="J65" s="160" t="s">
        <v>178</v>
      </c>
      <c r="K65" s="116"/>
      <c r="L65" s="16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s="39" customFormat="1" ht="24" customHeight="1">
      <c r="A66" s="31" t="s">
        <v>112</v>
      </c>
      <c r="B66" s="32" t="s">
        <v>6</v>
      </c>
      <c r="C66" s="32">
        <v>96401</v>
      </c>
      <c r="D66" s="33" t="s">
        <v>165</v>
      </c>
      <c r="E66" s="34" t="s">
        <v>147</v>
      </c>
      <c r="F66" s="35">
        <f>187.03+920.18+840.04+209.4+112.9+946.88</f>
        <v>3216.4300000000003</v>
      </c>
      <c r="G66" s="35">
        <v>6.71</v>
      </c>
      <c r="H66" s="35">
        <f t="shared" si="3"/>
        <v>8.19</v>
      </c>
      <c r="I66" s="35">
        <f>ROUND(F66*H66,2)</f>
        <v>26342.56</v>
      </c>
      <c r="J66" s="160" t="s">
        <v>178</v>
      </c>
      <c r="K66" s="116"/>
      <c r="L66" s="16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12" s="8" customFormat="1" ht="21.75" customHeight="1">
      <c r="A67" s="31" t="s">
        <v>159</v>
      </c>
      <c r="B67" s="32" t="s">
        <v>6</v>
      </c>
      <c r="C67" s="32">
        <v>72943</v>
      </c>
      <c r="D67" s="33" t="s">
        <v>157</v>
      </c>
      <c r="E67" s="34" t="s">
        <v>147</v>
      </c>
      <c r="F67" s="35">
        <f>F66</f>
        <v>3216.4300000000003</v>
      </c>
      <c r="G67" s="35">
        <v>1.92</v>
      </c>
      <c r="H67" s="35">
        <f t="shared" si="3"/>
        <v>2.34</v>
      </c>
      <c r="I67" s="35">
        <f>ROUND(F67*H67,2)</f>
        <v>7526.45</v>
      </c>
      <c r="J67" s="160" t="s">
        <v>178</v>
      </c>
      <c r="K67" s="116"/>
      <c r="L67" s="16"/>
    </row>
    <row r="68" spans="1:27" s="39" customFormat="1" ht="36" customHeight="1">
      <c r="A68" s="31" t="s">
        <v>160</v>
      </c>
      <c r="B68" s="32" t="s">
        <v>6</v>
      </c>
      <c r="C68" s="32">
        <v>95995</v>
      </c>
      <c r="D68" s="33" t="s">
        <v>166</v>
      </c>
      <c r="E68" s="34" t="s">
        <v>150</v>
      </c>
      <c r="F68" s="35">
        <f>F66*0.05</f>
        <v>160.82150000000001</v>
      </c>
      <c r="G68" s="35">
        <v>915.18</v>
      </c>
      <c r="H68" s="35">
        <f t="shared" si="3"/>
        <v>1116.52</v>
      </c>
      <c r="I68" s="35">
        <f>ROUND(F68*H68,2)</f>
        <v>179560.42</v>
      </c>
      <c r="J68" s="160" t="s">
        <v>178</v>
      </c>
      <c r="K68" s="116"/>
      <c r="L68" s="16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12" s="8" customFormat="1" ht="30" customHeight="1">
      <c r="A69" s="31" t="s">
        <v>161</v>
      </c>
      <c r="B69" s="32" t="s">
        <v>6</v>
      </c>
      <c r="C69" s="32">
        <v>95303</v>
      </c>
      <c r="D69" s="33" t="s">
        <v>158</v>
      </c>
      <c r="E69" s="34" t="s">
        <v>146</v>
      </c>
      <c r="F69" s="215">
        <f>F68*29.7</f>
        <v>4776.39855</v>
      </c>
      <c r="G69" s="35">
        <v>1.03</v>
      </c>
      <c r="H69" s="35">
        <f t="shared" si="3"/>
        <v>1.26</v>
      </c>
      <c r="I69" s="35">
        <f>ROUND(F69*H69,2)</f>
        <v>6018.26</v>
      </c>
      <c r="J69" s="160" t="s">
        <v>178</v>
      </c>
      <c r="K69" s="116"/>
      <c r="L69" s="16"/>
    </row>
    <row r="70" spans="1:12" s="8" customFormat="1" ht="42" customHeight="1">
      <c r="A70" s="31" t="s">
        <v>162</v>
      </c>
      <c r="B70" s="32" t="s">
        <v>5</v>
      </c>
      <c r="C70" s="32">
        <v>5914649</v>
      </c>
      <c r="D70" s="33" t="s">
        <v>211</v>
      </c>
      <c r="E70" s="34" t="s">
        <v>151</v>
      </c>
      <c r="F70" s="35">
        <f>2.45*F68</f>
        <v>394.01267500000006</v>
      </c>
      <c r="G70" s="35">
        <v>7.29</v>
      </c>
      <c r="H70" s="35">
        <f t="shared" si="3"/>
        <v>8.89</v>
      </c>
      <c r="I70" s="35">
        <f>ROUND(F70*H70,2)</f>
        <v>3502.77</v>
      </c>
      <c r="J70" s="160" t="s">
        <v>178</v>
      </c>
      <c r="K70" s="116"/>
      <c r="L70" s="16"/>
    </row>
    <row r="71" spans="1:27" s="28" customFormat="1" ht="12">
      <c r="A71" s="37"/>
      <c r="B71" s="24"/>
      <c r="C71" s="24"/>
      <c r="D71" s="25" t="s">
        <v>38</v>
      </c>
      <c r="E71" s="23"/>
      <c r="F71" s="189"/>
      <c r="G71" s="189"/>
      <c r="H71" s="26"/>
      <c r="I71" s="27">
        <f>SUM(I61:I70)</f>
        <v>360025.4700000001</v>
      </c>
      <c r="J71" s="172"/>
      <c r="K71" s="118"/>
      <c r="L71" s="9"/>
      <c r="M71" s="8"/>
      <c r="N71" s="22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12" s="8" customFormat="1" ht="12">
      <c r="A72" s="37"/>
      <c r="B72" s="11"/>
      <c r="C72" s="11"/>
      <c r="D72" s="249"/>
      <c r="E72" s="13"/>
      <c r="F72" s="193"/>
      <c r="G72" s="193"/>
      <c r="H72" s="14"/>
      <c r="I72" s="14"/>
      <c r="J72" s="173"/>
      <c r="K72" s="118"/>
      <c r="L72" s="9"/>
    </row>
    <row r="73" spans="1:12" s="8" customFormat="1" ht="12">
      <c r="A73" s="21">
        <v>4</v>
      </c>
      <c r="B73" s="5"/>
      <c r="C73" s="5"/>
      <c r="D73" s="6" t="s">
        <v>167</v>
      </c>
      <c r="E73" s="93"/>
      <c r="F73" s="190"/>
      <c r="G73" s="190"/>
      <c r="H73" s="7"/>
      <c r="I73" s="7"/>
      <c r="J73" s="174"/>
      <c r="K73" s="118"/>
      <c r="L73" s="9"/>
    </row>
    <row r="74" spans="1:12" s="8" customFormat="1" ht="12">
      <c r="A74" s="37" t="s">
        <v>16</v>
      </c>
      <c r="B74" s="11"/>
      <c r="C74" s="11"/>
      <c r="D74" s="12" t="s">
        <v>168</v>
      </c>
      <c r="E74" s="13"/>
      <c r="F74" s="193"/>
      <c r="G74" s="193"/>
      <c r="H74" s="14"/>
      <c r="I74" s="14"/>
      <c r="J74" s="173"/>
      <c r="K74" s="116"/>
      <c r="L74" s="16"/>
    </row>
    <row r="75" spans="1:27" s="39" customFormat="1" ht="12">
      <c r="A75" s="31" t="s">
        <v>113</v>
      </c>
      <c r="B75" s="32" t="s">
        <v>6</v>
      </c>
      <c r="C75" s="32">
        <v>72961</v>
      </c>
      <c r="D75" s="33" t="s">
        <v>241</v>
      </c>
      <c r="E75" s="34" t="s">
        <v>147</v>
      </c>
      <c r="F75" s="242">
        <f>140.27+276.57+240.02+267.46</f>
        <v>924.3199999999999</v>
      </c>
      <c r="G75" s="35">
        <v>1.29</v>
      </c>
      <c r="H75" s="35">
        <f>ROUND(G75*(1+$E$107),2)</f>
        <v>1.57</v>
      </c>
      <c r="I75" s="35">
        <f>ROUND(F75*H75,2)</f>
        <v>1451.18</v>
      </c>
      <c r="J75" s="160" t="s">
        <v>212</v>
      </c>
      <c r="K75" s="116">
        <f>F80+F81+F82+F83</f>
        <v>920.35</v>
      </c>
      <c r="L75" s="16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s="39" customFormat="1" ht="12">
      <c r="A76" s="31" t="s">
        <v>173</v>
      </c>
      <c r="B76" s="32" t="s">
        <v>5</v>
      </c>
      <c r="C76" s="32">
        <v>4011549</v>
      </c>
      <c r="D76" s="33" t="s">
        <v>218</v>
      </c>
      <c r="E76" s="34" t="s">
        <v>150</v>
      </c>
      <c r="F76" s="252">
        <f>F75*0.1</f>
        <v>92.432</v>
      </c>
      <c r="G76" s="35">
        <v>99.22</v>
      </c>
      <c r="H76" s="35">
        <f>ROUND(G76*(1+$E$107),2)</f>
        <v>121.05</v>
      </c>
      <c r="I76" s="35">
        <f>ROUND(F76*H76,2)</f>
        <v>11188.89</v>
      </c>
      <c r="J76" s="160" t="s">
        <v>212</v>
      </c>
      <c r="K76" s="116">
        <f>276.5724+240.0222+267.4554</f>
        <v>784.05</v>
      </c>
      <c r="L76" s="16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s="39" customFormat="1" ht="24">
      <c r="A77" s="31" t="s">
        <v>174</v>
      </c>
      <c r="B77" s="32" t="s">
        <v>6</v>
      </c>
      <c r="C77" s="32">
        <v>93590</v>
      </c>
      <c r="D77" s="33" t="s">
        <v>214</v>
      </c>
      <c r="E77" s="34" t="s">
        <v>146</v>
      </c>
      <c r="F77" s="217">
        <f>F76*31.23</f>
        <v>2886.6513600000003</v>
      </c>
      <c r="G77" s="35">
        <v>0.81</v>
      </c>
      <c r="H77" s="35">
        <f>ROUND(G77*(1+$E$107),2)</f>
        <v>0.99</v>
      </c>
      <c r="I77" s="35">
        <f>ROUND(F77*H77,2)</f>
        <v>2857.78</v>
      </c>
      <c r="J77" s="160" t="s">
        <v>212</v>
      </c>
      <c r="K77" s="116"/>
      <c r="L77" s="16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12" s="8" customFormat="1" ht="12">
      <c r="A78" s="37" t="s">
        <v>114</v>
      </c>
      <c r="B78" s="11"/>
      <c r="C78" s="11"/>
      <c r="D78" s="12" t="s">
        <v>171</v>
      </c>
      <c r="E78" s="13"/>
      <c r="F78" s="193"/>
      <c r="G78" s="193"/>
      <c r="H78" s="14"/>
      <c r="I78" s="14"/>
      <c r="J78" s="173"/>
      <c r="K78" s="116"/>
      <c r="L78" s="16"/>
    </row>
    <row r="79" spans="1:12" s="39" customFormat="1" ht="24">
      <c r="A79" s="31" t="s">
        <v>175</v>
      </c>
      <c r="B79" s="32"/>
      <c r="C79" s="32" t="s">
        <v>27</v>
      </c>
      <c r="D79" s="33" t="str">
        <f>COMP!B28</f>
        <v>Meio fio de concreto pré-moldado (4 cm largura), rejuntado com argamassa 1:3 cimento e areia, incluindo escavação e reaterro                                                                                                                                                </v>
      </c>
      <c r="E79" s="34" t="s">
        <v>163</v>
      </c>
      <c r="F79" s="217">
        <f>46.76+131.58+120+134.01</f>
        <v>432.35</v>
      </c>
      <c r="G79" s="35">
        <f>COMP!E34</f>
        <v>9.450666666666667</v>
      </c>
      <c r="H79" s="35">
        <f aca="true" t="shared" si="4" ref="H79:H84">ROUND(G79*(1+$E$107),2)</f>
        <v>11.53</v>
      </c>
      <c r="I79" s="35">
        <f aca="true" t="shared" si="5" ref="I79:I84">ROUND(F79*H79,2)</f>
        <v>4985</v>
      </c>
      <c r="J79" s="160" t="s">
        <v>212</v>
      </c>
      <c r="K79" s="121"/>
      <c r="L79" s="38"/>
    </row>
    <row r="80" spans="1:12" s="39" customFormat="1" ht="24">
      <c r="A80" s="31" t="s">
        <v>115</v>
      </c>
      <c r="B80" s="32"/>
      <c r="C80" s="32" t="s">
        <v>27</v>
      </c>
      <c r="D80" s="33" t="str">
        <f>COMP!B38</f>
        <v>Fornec. e assent. de piso podo tátil (alerta/direcional) de concreto fck ≥ 35 MPa, cor vermelha, e=6 cm, inclusive pó de pedra/areia, e= 3 cm</v>
      </c>
      <c r="E80" s="34" t="s">
        <v>147</v>
      </c>
      <c r="F80" s="217">
        <f>9.37+26.26+24.44+27.7</f>
        <v>87.77000000000001</v>
      </c>
      <c r="G80" s="35">
        <f>COMP!E46</f>
        <v>55.055456</v>
      </c>
      <c r="H80" s="35">
        <f t="shared" si="4"/>
        <v>67.17</v>
      </c>
      <c r="I80" s="35">
        <f t="shared" si="5"/>
        <v>5895.51</v>
      </c>
      <c r="J80" s="160" t="s">
        <v>212</v>
      </c>
      <c r="K80" s="121"/>
      <c r="L80" s="38"/>
    </row>
    <row r="81" spans="1:12" s="39" customFormat="1" ht="36">
      <c r="A81" s="31" t="s">
        <v>137</v>
      </c>
      <c r="B81" s="32" t="s">
        <v>6</v>
      </c>
      <c r="C81" s="32">
        <v>94995</v>
      </c>
      <c r="D81" s="33" t="s">
        <v>181</v>
      </c>
      <c r="E81" s="34" t="s">
        <v>147</v>
      </c>
      <c r="F81" s="217">
        <f>7.66+7.66+7.66</f>
        <v>22.98</v>
      </c>
      <c r="G81" s="35">
        <v>61.84</v>
      </c>
      <c r="H81" s="35">
        <f t="shared" si="4"/>
        <v>75.44</v>
      </c>
      <c r="I81" s="35">
        <f t="shared" si="5"/>
        <v>1733.61</v>
      </c>
      <c r="J81" s="160" t="s">
        <v>178</v>
      </c>
      <c r="K81" s="121"/>
      <c r="L81" s="38"/>
    </row>
    <row r="82" spans="1:12" s="39" customFormat="1" ht="24">
      <c r="A82" s="31" t="s">
        <v>182</v>
      </c>
      <c r="B82" s="32" t="s">
        <v>6</v>
      </c>
      <c r="C82" s="32">
        <v>92396</v>
      </c>
      <c r="D82" s="33" t="s">
        <v>220</v>
      </c>
      <c r="E82" s="34" t="s">
        <v>147</v>
      </c>
      <c r="F82" s="217">
        <f>623.94+97.53</f>
        <v>721.47</v>
      </c>
      <c r="G82" s="35">
        <v>54.59</v>
      </c>
      <c r="H82" s="35">
        <f t="shared" si="4"/>
        <v>66.6</v>
      </c>
      <c r="I82" s="35">
        <f t="shared" si="5"/>
        <v>48049.9</v>
      </c>
      <c r="J82" s="160" t="s">
        <v>178</v>
      </c>
      <c r="K82" s="121"/>
      <c r="L82" s="38"/>
    </row>
    <row r="83" spans="1:12" s="39" customFormat="1" ht="30" customHeight="1">
      <c r="A83" s="31" t="s">
        <v>219</v>
      </c>
      <c r="B83" s="32" t="s">
        <v>6</v>
      </c>
      <c r="C83" s="32">
        <v>92399</v>
      </c>
      <c r="D83" s="33" t="s">
        <v>183</v>
      </c>
      <c r="E83" s="34" t="s">
        <v>147</v>
      </c>
      <c r="F83" s="217">
        <f>58.73+29.4</f>
        <v>88.13</v>
      </c>
      <c r="G83" s="35">
        <v>50.57</v>
      </c>
      <c r="H83" s="35">
        <f t="shared" si="4"/>
        <v>61.7</v>
      </c>
      <c r="I83" s="35">
        <f t="shared" si="5"/>
        <v>5437.62</v>
      </c>
      <c r="J83" s="160" t="s">
        <v>178</v>
      </c>
      <c r="K83" s="121"/>
      <c r="L83" s="38"/>
    </row>
    <row r="84" spans="1:12" s="39" customFormat="1" ht="30" customHeight="1">
      <c r="A84" s="31" t="s">
        <v>270</v>
      </c>
      <c r="B84" s="32"/>
      <c r="C84" s="32" t="s">
        <v>27</v>
      </c>
      <c r="D84" s="33" t="s">
        <v>274</v>
      </c>
      <c r="E84" s="34" t="s">
        <v>185</v>
      </c>
      <c r="F84" s="217">
        <v>5</v>
      </c>
      <c r="G84" s="35">
        <f>COMP!E55</f>
        <v>239.47645333333332</v>
      </c>
      <c r="H84" s="35">
        <f t="shared" si="4"/>
        <v>292.16</v>
      </c>
      <c r="I84" s="35">
        <f t="shared" si="5"/>
        <v>1460.8</v>
      </c>
      <c r="J84" s="160"/>
      <c r="K84" s="121"/>
      <c r="L84" s="38"/>
    </row>
    <row r="85" spans="1:12" s="8" customFormat="1" ht="12">
      <c r="A85" s="37"/>
      <c r="B85" s="11"/>
      <c r="C85" s="11"/>
      <c r="D85" s="208" t="s">
        <v>38</v>
      </c>
      <c r="E85" s="13"/>
      <c r="F85" s="193"/>
      <c r="G85" s="193"/>
      <c r="H85" s="14"/>
      <c r="I85" s="7">
        <f>SUM(I75:I84)</f>
        <v>83060.29</v>
      </c>
      <c r="J85" s="173"/>
      <c r="K85" s="116"/>
      <c r="L85" s="16"/>
    </row>
    <row r="86" spans="1:12" s="8" customFormat="1" ht="12">
      <c r="A86" s="37"/>
      <c r="B86" s="11"/>
      <c r="C86" s="11"/>
      <c r="D86" s="249"/>
      <c r="E86" s="13"/>
      <c r="F86" s="193"/>
      <c r="G86" s="193"/>
      <c r="H86" s="14"/>
      <c r="I86" s="14"/>
      <c r="J86" s="173"/>
      <c r="K86" s="116"/>
      <c r="L86" s="16"/>
    </row>
    <row r="87" spans="1:12" s="8" customFormat="1" ht="12">
      <c r="A87" s="21">
        <v>5</v>
      </c>
      <c r="B87" s="11"/>
      <c r="C87" s="11"/>
      <c r="D87" s="6" t="s">
        <v>184</v>
      </c>
      <c r="E87" s="13"/>
      <c r="F87" s="193"/>
      <c r="G87" s="193"/>
      <c r="H87" s="14"/>
      <c r="I87" s="14"/>
      <c r="J87" s="173"/>
      <c r="K87" s="116"/>
      <c r="L87" s="16"/>
    </row>
    <row r="88" spans="1:12" s="8" customFormat="1" ht="12">
      <c r="A88" s="37" t="s">
        <v>188</v>
      </c>
      <c r="B88" s="11"/>
      <c r="C88" s="11"/>
      <c r="D88" s="12" t="s">
        <v>187</v>
      </c>
      <c r="E88" s="13"/>
      <c r="F88" s="193"/>
      <c r="G88" s="193"/>
      <c r="H88" s="14"/>
      <c r="I88" s="14"/>
      <c r="J88" s="173"/>
      <c r="K88" s="116"/>
      <c r="L88" s="16"/>
    </row>
    <row r="89" spans="1:12" s="8" customFormat="1" ht="25.5" customHeight="1">
      <c r="A89" s="31" t="s">
        <v>189</v>
      </c>
      <c r="B89" s="32" t="s">
        <v>5</v>
      </c>
      <c r="C89" s="32">
        <v>5213360</v>
      </c>
      <c r="D89" s="33" t="s">
        <v>221</v>
      </c>
      <c r="E89" s="34" t="s">
        <v>185</v>
      </c>
      <c r="F89" s="35">
        <f>34+29+32+6</f>
        <v>101</v>
      </c>
      <c r="G89" s="35">
        <v>16.47</v>
      </c>
      <c r="H89" s="35">
        <f>ROUND(G89*(1+$E$107),2)</f>
        <v>20.09</v>
      </c>
      <c r="I89" s="35">
        <f>ROUND(F89*H89,2)</f>
        <v>2029.09</v>
      </c>
      <c r="J89" s="160" t="s">
        <v>178</v>
      </c>
      <c r="K89" s="116"/>
      <c r="L89" s="16"/>
    </row>
    <row r="90" spans="1:12" s="8" customFormat="1" ht="12">
      <c r="A90" s="31" t="s">
        <v>190</v>
      </c>
      <c r="B90" s="32" t="s">
        <v>5</v>
      </c>
      <c r="C90" s="32">
        <v>5213409</v>
      </c>
      <c r="D90" s="33" t="s">
        <v>186</v>
      </c>
      <c r="E90" s="34" t="s">
        <v>147</v>
      </c>
      <c r="F90" s="35">
        <f>13.76+14.28+13.76+13.76</f>
        <v>55.559999999999995</v>
      </c>
      <c r="G90" s="35">
        <v>78.49</v>
      </c>
      <c r="H90" s="35">
        <f>ROUND(G90*(1+$E$107),2)</f>
        <v>95.76</v>
      </c>
      <c r="I90" s="35">
        <f>ROUND(F90*H90,2)</f>
        <v>5320.43</v>
      </c>
      <c r="J90" s="160" t="s">
        <v>178</v>
      </c>
      <c r="K90" s="116"/>
      <c r="L90" s="16"/>
    </row>
    <row r="91" spans="1:12" s="39" customFormat="1" ht="12">
      <c r="A91" s="31" t="s">
        <v>191</v>
      </c>
      <c r="B91" s="32" t="s">
        <v>5</v>
      </c>
      <c r="C91" s="209">
        <v>5213408</v>
      </c>
      <c r="D91" s="33" t="s">
        <v>259</v>
      </c>
      <c r="E91" s="31" t="s">
        <v>147</v>
      </c>
      <c r="F91" s="35">
        <f>(131.45+25.31+87.57+21.91+13.64+2+2+8.63+76.45+6.4+23.34)*0.12</f>
        <v>47.84399999999999</v>
      </c>
      <c r="G91" s="35">
        <v>38.64</v>
      </c>
      <c r="H91" s="35">
        <f>ROUND(G91*(1+$E$107),2)</f>
        <v>47.14</v>
      </c>
      <c r="I91" s="35">
        <f>ROUND(F91*H91,2)</f>
        <v>2255.37</v>
      </c>
      <c r="J91" s="160" t="s">
        <v>178</v>
      </c>
      <c r="K91" s="121"/>
      <c r="L91" s="38"/>
    </row>
    <row r="92" spans="1:12" s="8" customFormat="1" ht="12">
      <c r="A92" s="37" t="s">
        <v>192</v>
      </c>
      <c r="B92" s="196"/>
      <c r="C92" s="210"/>
      <c r="D92" s="197" t="s">
        <v>193</v>
      </c>
      <c r="E92" s="37"/>
      <c r="F92" s="199"/>
      <c r="G92" s="41"/>
      <c r="H92" s="41"/>
      <c r="I92" s="41"/>
      <c r="J92" s="200"/>
      <c r="K92" s="116"/>
      <c r="L92" s="16"/>
    </row>
    <row r="93" spans="1:12" s="39" customFormat="1" ht="24">
      <c r="A93" s="31" t="s">
        <v>194</v>
      </c>
      <c r="B93" s="32" t="s">
        <v>5</v>
      </c>
      <c r="C93" s="211">
        <v>5213464</v>
      </c>
      <c r="D93" s="33" t="s">
        <v>195</v>
      </c>
      <c r="E93" s="31" t="s">
        <v>185</v>
      </c>
      <c r="F93" s="35">
        <v>7</v>
      </c>
      <c r="G93" s="35">
        <v>186.37</v>
      </c>
      <c r="H93" s="35">
        <f aca="true" t="shared" si="6" ref="H93:H98">ROUND(G93*(1+$E$107),2)</f>
        <v>227.37</v>
      </c>
      <c r="I93" s="35">
        <f aca="true" t="shared" si="7" ref="I93:I98">ROUND(F93*H93,2)</f>
        <v>1591.59</v>
      </c>
      <c r="J93" s="160" t="s">
        <v>178</v>
      </c>
      <c r="K93" s="121"/>
      <c r="L93" s="38"/>
    </row>
    <row r="94" spans="1:12" s="39" customFormat="1" ht="24">
      <c r="A94" s="31" t="s">
        <v>196</v>
      </c>
      <c r="B94" s="32" t="s">
        <v>5</v>
      </c>
      <c r="C94" s="211">
        <v>5213863</v>
      </c>
      <c r="D94" s="33" t="s">
        <v>198</v>
      </c>
      <c r="E94" s="31" t="s">
        <v>185</v>
      </c>
      <c r="F94" s="35">
        <f>F93</f>
        <v>7</v>
      </c>
      <c r="G94" s="35">
        <v>306.74</v>
      </c>
      <c r="H94" s="35">
        <f t="shared" si="6"/>
        <v>374.22</v>
      </c>
      <c r="I94" s="35">
        <f t="shared" si="7"/>
        <v>2619.54</v>
      </c>
      <c r="J94" s="160" t="s">
        <v>178</v>
      </c>
      <c r="K94" s="121"/>
      <c r="L94" s="38"/>
    </row>
    <row r="95" spans="1:12" s="39" customFormat="1" ht="24">
      <c r="A95" s="31" t="s">
        <v>197</v>
      </c>
      <c r="B95" s="32" t="s">
        <v>5</v>
      </c>
      <c r="C95" s="211">
        <v>5213440</v>
      </c>
      <c r="D95" s="33" t="s">
        <v>264</v>
      </c>
      <c r="E95" s="31" t="s">
        <v>185</v>
      </c>
      <c r="F95" s="35">
        <v>7</v>
      </c>
      <c r="G95" s="35">
        <v>155.1</v>
      </c>
      <c r="H95" s="35">
        <f t="shared" si="6"/>
        <v>189.22</v>
      </c>
      <c r="I95" s="35">
        <f t="shared" si="7"/>
        <v>1324.54</v>
      </c>
      <c r="J95" s="160" t="s">
        <v>178</v>
      </c>
      <c r="K95" s="121"/>
      <c r="L95" s="38"/>
    </row>
    <row r="96" spans="1:12" s="39" customFormat="1" ht="24">
      <c r="A96" s="31" t="s">
        <v>199</v>
      </c>
      <c r="B96" s="32" t="s">
        <v>5</v>
      </c>
      <c r="C96" s="211">
        <v>5213851</v>
      </c>
      <c r="D96" s="33" t="s">
        <v>200</v>
      </c>
      <c r="E96" s="31" t="s">
        <v>185</v>
      </c>
      <c r="F96" s="35">
        <f>F95</f>
        <v>7</v>
      </c>
      <c r="G96" s="35">
        <v>243.4</v>
      </c>
      <c r="H96" s="35">
        <f t="shared" si="6"/>
        <v>296.95</v>
      </c>
      <c r="I96" s="35">
        <f t="shared" si="7"/>
        <v>2078.65</v>
      </c>
      <c r="J96" s="160" t="s">
        <v>178</v>
      </c>
      <c r="K96" s="121"/>
      <c r="L96" s="38"/>
    </row>
    <row r="97" spans="1:12" s="39" customFormat="1" ht="12">
      <c r="A97" s="31" t="s">
        <v>201</v>
      </c>
      <c r="B97" s="32" t="s">
        <v>6</v>
      </c>
      <c r="C97" s="211" t="s">
        <v>202</v>
      </c>
      <c r="D97" s="33" t="s">
        <v>265</v>
      </c>
      <c r="E97" s="31" t="s">
        <v>185</v>
      </c>
      <c r="F97" s="35">
        <v>2</v>
      </c>
      <c r="G97" s="35">
        <v>86.65</v>
      </c>
      <c r="H97" s="35">
        <f t="shared" si="6"/>
        <v>105.71</v>
      </c>
      <c r="I97" s="35">
        <f t="shared" si="7"/>
        <v>211.42</v>
      </c>
      <c r="J97" s="160" t="s">
        <v>178</v>
      </c>
      <c r="K97" s="121"/>
      <c r="L97" s="38"/>
    </row>
    <row r="98" spans="1:12" s="39" customFormat="1" ht="24">
      <c r="A98" s="31" t="s">
        <v>203</v>
      </c>
      <c r="B98" s="32" t="s">
        <v>5</v>
      </c>
      <c r="C98" s="211">
        <v>5213863</v>
      </c>
      <c r="D98" s="33" t="s">
        <v>204</v>
      </c>
      <c r="E98" s="31" t="s">
        <v>185</v>
      </c>
      <c r="F98" s="35">
        <v>1</v>
      </c>
      <c r="G98" s="35">
        <v>306.74</v>
      </c>
      <c r="H98" s="35">
        <f t="shared" si="6"/>
        <v>374.22</v>
      </c>
      <c r="I98" s="35">
        <f t="shared" si="7"/>
        <v>374.22</v>
      </c>
      <c r="J98" s="160" t="s">
        <v>178</v>
      </c>
      <c r="K98" s="121"/>
      <c r="L98" s="38"/>
    </row>
    <row r="99" spans="1:27" s="28" customFormat="1" ht="12">
      <c r="A99" s="37"/>
      <c r="B99" s="24"/>
      <c r="C99" s="24"/>
      <c r="D99" s="25" t="s">
        <v>38</v>
      </c>
      <c r="E99" s="23"/>
      <c r="F99" s="189"/>
      <c r="G99" s="189"/>
      <c r="H99" s="26"/>
      <c r="I99" s="27">
        <f>SUM(I89:I98)</f>
        <v>17804.850000000002</v>
      </c>
      <c r="J99" s="172"/>
      <c r="K99" s="118"/>
      <c r="L99" s="9"/>
      <c r="M99" s="8"/>
      <c r="N99" s="22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12" s="8" customFormat="1" ht="12">
      <c r="A100" s="37"/>
      <c r="B100" s="11"/>
      <c r="C100" s="11"/>
      <c r="D100" s="249"/>
      <c r="E100" s="13"/>
      <c r="F100" s="193"/>
      <c r="G100" s="193"/>
      <c r="H100" s="14"/>
      <c r="I100" s="14"/>
      <c r="J100" s="173"/>
      <c r="K100" s="118"/>
      <c r="L100" s="9"/>
    </row>
    <row r="101" spans="1:12" s="8" customFormat="1" ht="12">
      <c r="A101" s="21">
        <v>6</v>
      </c>
      <c r="B101" s="5"/>
      <c r="C101" s="5"/>
      <c r="D101" s="6" t="s">
        <v>205</v>
      </c>
      <c r="E101" s="93"/>
      <c r="F101" s="190"/>
      <c r="G101" s="190"/>
      <c r="H101" s="7"/>
      <c r="I101" s="7"/>
      <c r="J101" s="174"/>
      <c r="K101" s="118"/>
      <c r="L101" s="9"/>
    </row>
    <row r="102" spans="1:12" s="8" customFormat="1" ht="12">
      <c r="A102" s="37" t="s">
        <v>206</v>
      </c>
      <c r="B102" s="11"/>
      <c r="C102" s="11"/>
      <c r="D102" s="12" t="s">
        <v>260</v>
      </c>
      <c r="E102" s="13"/>
      <c r="F102" s="193"/>
      <c r="G102" s="193"/>
      <c r="H102" s="14"/>
      <c r="I102" s="14"/>
      <c r="J102" s="173"/>
      <c r="K102" s="116"/>
      <c r="L102" s="16"/>
    </row>
    <row r="103" spans="1:27" s="39" customFormat="1" ht="10.5" customHeight="1">
      <c r="A103" s="31" t="s">
        <v>261</v>
      </c>
      <c r="B103" s="32"/>
      <c r="C103" s="32" t="s">
        <v>27</v>
      </c>
      <c r="D103" s="33" t="str">
        <f>COMP!B59</f>
        <v>Alteamento das caixas de captação existentes</v>
      </c>
      <c r="E103" s="34" t="s">
        <v>185</v>
      </c>
      <c r="F103" s="35">
        <f>19+3</f>
        <v>22</v>
      </c>
      <c r="G103" s="217">
        <f>COMP!E63</f>
        <v>44.641799999999996</v>
      </c>
      <c r="H103" s="35">
        <f>ROUND(G103*(1+$E$107),2)</f>
        <v>54.46</v>
      </c>
      <c r="I103" s="35">
        <f>ROUND(F103*H103,2)</f>
        <v>1198.12</v>
      </c>
      <c r="J103" s="175"/>
      <c r="K103" s="116"/>
      <c r="L103" s="16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s="28" customFormat="1" ht="12">
      <c r="A104" s="23"/>
      <c r="B104" s="24"/>
      <c r="C104" s="24"/>
      <c r="D104" s="25" t="s">
        <v>38</v>
      </c>
      <c r="E104" s="23"/>
      <c r="F104" s="189"/>
      <c r="G104" s="26"/>
      <c r="H104" s="26"/>
      <c r="I104" s="27">
        <f>SUM(I103:I103)</f>
        <v>1198.12</v>
      </c>
      <c r="J104" s="168"/>
      <c r="K104" s="116"/>
      <c r="L104" s="9"/>
      <c r="M104" s="8"/>
      <c r="N104" s="22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s="28" customFormat="1" ht="12">
      <c r="A105" s="23"/>
      <c r="B105" s="24"/>
      <c r="C105" s="24"/>
      <c r="D105" s="25"/>
      <c r="E105" s="23"/>
      <c r="F105" s="189"/>
      <c r="G105" s="26"/>
      <c r="H105" s="26"/>
      <c r="I105" s="27"/>
      <c r="J105" s="212"/>
      <c r="K105" s="116"/>
      <c r="L105" s="9"/>
      <c r="M105" s="8"/>
      <c r="N105" s="22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12" ht="15.75">
      <c r="A106" s="44"/>
      <c r="B106" s="45"/>
      <c r="C106" s="45"/>
      <c r="D106" s="94" t="s">
        <v>101</v>
      </c>
      <c r="E106" s="260">
        <v>0.22</v>
      </c>
      <c r="F106" s="260"/>
      <c r="G106" s="94"/>
      <c r="H106" s="261"/>
      <c r="I106" s="261"/>
      <c r="J106" s="176"/>
      <c r="L106" s="15"/>
    </row>
    <row r="107" spans="1:12" ht="15.75">
      <c r="A107" s="44"/>
      <c r="B107" s="45"/>
      <c r="C107" s="45"/>
      <c r="D107" s="94" t="s">
        <v>100</v>
      </c>
      <c r="E107" s="269">
        <v>0.22</v>
      </c>
      <c r="F107" s="269"/>
      <c r="G107" s="94"/>
      <c r="H107" s="261">
        <f>SUM(I14+I57+I71+I85+I99+I104)</f>
        <v>579615.9900000001</v>
      </c>
      <c r="I107" s="261"/>
      <c r="J107" s="176"/>
      <c r="K107" s="20">
        <f>H107/F66</f>
        <v>180.2047580702829</v>
      </c>
      <c r="L107" s="15"/>
    </row>
    <row r="108" spans="1:9" ht="23.25" hidden="1">
      <c r="A108" s="262" t="s">
        <v>17</v>
      </c>
      <c r="B108" s="263"/>
      <c r="C108" s="263"/>
      <c r="D108" s="263"/>
      <c r="E108" s="263"/>
      <c r="F108" s="263"/>
      <c r="G108" s="263"/>
      <c r="H108" s="263"/>
      <c r="I108" s="263"/>
    </row>
    <row r="109" spans="1:9" ht="18" hidden="1">
      <c r="A109" s="256" t="s">
        <v>18</v>
      </c>
      <c r="B109" s="256"/>
      <c r="C109" s="256"/>
      <c r="D109" s="256"/>
      <c r="E109" s="256"/>
      <c r="F109" s="256"/>
      <c r="G109" s="256"/>
      <c r="H109" s="256"/>
      <c r="I109" s="256"/>
    </row>
    <row r="110" spans="1:16" ht="18" hidden="1">
      <c r="A110" s="256" t="s">
        <v>19</v>
      </c>
      <c r="B110" s="256"/>
      <c r="C110" s="256"/>
      <c r="D110" s="256"/>
      <c r="E110" s="256"/>
      <c r="F110" s="256"/>
      <c r="G110" s="256"/>
      <c r="H110" s="256"/>
      <c r="I110" s="256"/>
      <c r="L110" s="265"/>
      <c r="M110" s="265"/>
      <c r="N110" s="265"/>
      <c r="O110" s="265"/>
      <c r="P110" s="265"/>
    </row>
    <row r="111" spans="1:16" ht="15" hidden="1">
      <c r="A111" s="255" t="s">
        <v>42</v>
      </c>
      <c r="B111" s="255"/>
      <c r="C111" s="255"/>
      <c r="D111" s="255"/>
      <c r="E111" s="255"/>
      <c r="F111" s="255"/>
      <c r="G111" s="255"/>
      <c r="H111" s="255"/>
      <c r="I111" s="255"/>
      <c r="L111" s="266"/>
      <c r="M111" s="266"/>
      <c r="N111" s="266"/>
      <c r="O111" s="266"/>
      <c r="P111" s="266"/>
    </row>
    <row r="112" spans="1:16" ht="18" hidden="1">
      <c r="A112" s="254" t="s">
        <v>34</v>
      </c>
      <c r="B112" s="254"/>
      <c r="C112" s="254"/>
      <c r="D112" s="254"/>
      <c r="E112" s="254"/>
      <c r="F112" s="254"/>
      <c r="G112" s="254"/>
      <c r="H112" s="254"/>
      <c r="I112" s="254"/>
      <c r="L112" s="267"/>
      <c r="M112" s="267"/>
      <c r="N112" s="267"/>
      <c r="O112" s="267"/>
      <c r="P112" s="267"/>
    </row>
    <row r="113" spans="1:9" ht="18" hidden="1">
      <c r="A113" s="256" t="s">
        <v>19</v>
      </c>
      <c r="B113" s="256"/>
      <c r="C113" s="256"/>
      <c r="D113" s="256"/>
      <c r="E113" s="256"/>
      <c r="F113" s="256"/>
      <c r="G113" s="256"/>
      <c r="H113" s="256"/>
      <c r="I113" s="256"/>
    </row>
    <row r="114" spans="1:9" ht="15" hidden="1">
      <c r="A114" s="255" t="s">
        <v>43</v>
      </c>
      <c r="B114" s="255"/>
      <c r="C114" s="255"/>
      <c r="D114" s="255"/>
      <c r="E114" s="255"/>
      <c r="F114" s="255"/>
      <c r="G114" s="255"/>
      <c r="H114" s="255"/>
      <c r="I114" s="255"/>
    </row>
    <row r="115" spans="1:9" ht="18" hidden="1">
      <c r="A115" s="254" t="s">
        <v>34</v>
      </c>
      <c r="B115" s="254"/>
      <c r="C115" s="254"/>
      <c r="D115" s="254"/>
      <c r="E115" s="254"/>
      <c r="F115" s="254"/>
      <c r="G115" s="254"/>
      <c r="H115" s="254"/>
      <c r="I115" s="254"/>
    </row>
    <row r="116" spans="8:9" ht="12.75">
      <c r="H116" s="253"/>
      <c r="I116" s="253"/>
    </row>
  </sheetData>
  <sheetProtection/>
  <mergeCells count="31">
    <mergeCell ref="L110:P110"/>
    <mergeCell ref="L111:P111"/>
    <mergeCell ref="L112:P112"/>
    <mergeCell ref="A7:A8"/>
    <mergeCell ref="B7:B8"/>
    <mergeCell ref="C7:C8"/>
    <mergeCell ref="D7:D8"/>
    <mergeCell ref="E107:F107"/>
    <mergeCell ref="H107:I107"/>
    <mergeCell ref="E7:E8"/>
    <mergeCell ref="F7:F8"/>
    <mergeCell ref="G7:G8"/>
    <mergeCell ref="H7:H8"/>
    <mergeCell ref="I7:I8"/>
    <mergeCell ref="A108:I108"/>
    <mergeCell ref="A1:I1"/>
    <mergeCell ref="A2:I2"/>
    <mergeCell ref="A3:I3"/>
    <mergeCell ref="A6:I6"/>
    <mergeCell ref="A4:D4"/>
    <mergeCell ref="H116:I116"/>
    <mergeCell ref="A115:I115"/>
    <mergeCell ref="A114:I114"/>
    <mergeCell ref="A113:I113"/>
    <mergeCell ref="A5:D5"/>
    <mergeCell ref="A109:I109"/>
    <mergeCell ref="A110:I110"/>
    <mergeCell ref="A111:I111"/>
    <mergeCell ref="A112:I112"/>
    <mergeCell ref="E106:F106"/>
    <mergeCell ref="H106:I106"/>
  </mergeCells>
  <printOptions horizontalCentered="1"/>
  <pageMargins left="0.7874015748031497" right="0.984251968503937" top="2.362204724409449" bottom="0.3937007874015748" header="0" footer="0"/>
  <pageSetup horizontalDpi="600" verticalDpi="600" orientation="portrait" paperSize="9" scale="52" r:id="rId3"/>
  <rowBreaks count="1" manualBreakCount="1">
    <brk id="71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SheetLayoutView="100" zoomScalePageLayoutView="0" workbookViewId="0" topLeftCell="A4">
      <selection activeCell="C54" sqref="C54"/>
    </sheetView>
  </sheetViews>
  <sheetFormatPr defaultColWidth="9.140625" defaultRowHeight="12.75"/>
  <cols>
    <col min="1" max="1" width="13.7109375" style="0" customWidth="1"/>
    <col min="2" max="2" width="10.7109375" style="0" customWidth="1"/>
    <col min="3" max="3" width="47.57421875" style="0" customWidth="1"/>
    <col min="4" max="4" width="7.00390625" style="0" customWidth="1"/>
    <col min="5" max="5" width="9.28125" style="0" customWidth="1"/>
    <col min="6" max="6" width="12.140625" style="0" bestFit="1" customWidth="1"/>
    <col min="7" max="7" width="13.00390625" style="0" customWidth="1"/>
    <col min="8" max="8" width="9.140625" style="155" customWidth="1"/>
    <col min="9" max="9" width="34.7109375" style="0" bestFit="1" customWidth="1"/>
    <col min="11" max="11" width="46.421875" style="0" bestFit="1" customWidth="1"/>
  </cols>
  <sheetData>
    <row r="1" spans="1:8" ht="21.75" thickBot="1">
      <c r="A1" s="270" t="s">
        <v>47</v>
      </c>
      <c r="B1" s="271"/>
      <c r="C1" s="271"/>
      <c r="D1" s="271"/>
      <c r="E1" s="271"/>
      <c r="F1" s="271"/>
      <c r="G1" s="272"/>
      <c r="H1" s="156"/>
    </row>
    <row r="2" spans="1:8" s="72" customFormat="1" ht="31.5">
      <c r="A2" s="106"/>
      <c r="B2" s="279" t="s">
        <v>63</v>
      </c>
      <c r="C2" s="280"/>
      <c r="D2" s="280"/>
      <c r="E2" s="280"/>
      <c r="F2" s="281"/>
      <c r="G2" s="74" t="s">
        <v>134</v>
      </c>
      <c r="H2" s="156"/>
    </row>
    <row r="3" spans="1:8" ht="31.5" customHeight="1">
      <c r="A3" s="75" t="s">
        <v>48</v>
      </c>
      <c r="B3" s="76" t="s">
        <v>22</v>
      </c>
      <c r="C3" s="77" t="s">
        <v>49</v>
      </c>
      <c r="D3" s="76" t="s">
        <v>50</v>
      </c>
      <c r="E3" s="76" t="s">
        <v>25</v>
      </c>
      <c r="F3" s="78" t="s">
        <v>51</v>
      </c>
      <c r="G3" s="79" t="s">
        <v>52</v>
      </c>
      <c r="H3" s="156"/>
    </row>
    <row r="4" spans="1:8" ht="31.5" customHeight="1">
      <c r="A4" s="83"/>
      <c r="B4" s="84"/>
      <c r="C4" s="82" t="s">
        <v>71</v>
      </c>
      <c r="D4" s="84"/>
      <c r="E4" s="84"/>
      <c r="F4" s="85"/>
      <c r="G4" s="86"/>
      <c r="H4" s="156"/>
    </row>
    <row r="5" spans="1:8" s="73" customFormat="1" ht="30">
      <c r="A5" s="87" t="s">
        <v>60</v>
      </c>
      <c r="B5" s="88">
        <v>90777</v>
      </c>
      <c r="C5" s="80" t="s">
        <v>64</v>
      </c>
      <c r="D5" s="88" t="s">
        <v>62</v>
      </c>
      <c r="E5" s="89">
        <f>4*4</f>
        <v>16</v>
      </c>
      <c r="F5" s="90">
        <v>87.22</v>
      </c>
      <c r="G5" s="91">
        <f>F5*E5</f>
        <v>1395.52</v>
      </c>
      <c r="H5" s="156"/>
    </row>
    <row r="6" spans="1:8" s="73" customFormat="1" ht="15">
      <c r="A6" s="87" t="s">
        <v>60</v>
      </c>
      <c r="B6" s="88">
        <v>90776</v>
      </c>
      <c r="C6" s="80" t="s">
        <v>65</v>
      </c>
      <c r="D6" s="88" t="s">
        <v>62</v>
      </c>
      <c r="E6" s="89">
        <f>(22*8)/2</f>
        <v>88</v>
      </c>
      <c r="F6" s="90">
        <v>37.85</v>
      </c>
      <c r="G6" s="91">
        <f>F6*E6</f>
        <v>3330.8</v>
      </c>
      <c r="H6" s="156"/>
    </row>
    <row r="7" spans="1:8" s="73" customFormat="1" ht="15">
      <c r="A7" s="87"/>
      <c r="B7" s="88"/>
      <c r="C7" s="80" t="s">
        <v>72</v>
      </c>
      <c r="D7" s="88"/>
      <c r="E7" s="89"/>
      <c r="F7" s="202"/>
      <c r="G7" s="91"/>
      <c r="H7" s="156"/>
    </row>
    <row r="8" spans="1:8" s="73" customFormat="1" ht="15">
      <c r="A8" s="87" t="s">
        <v>5</v>
      </c>
      <c r="B8" s="88" t="s">
        <v>80</v>
      </c>
      <c r="C8" s="80" t="s">
        <v>66</v>
      </c>
      <c r="D8" s="88" t="s">
        <v>62</v>
      </c>
      <c r="E8" s="89">
        <f>2*E5</f>
        <v>32</v>
      </c>
      <c r="F8" s="90">
        <v>46.6895</v>
      </c>
      <c r="G8" s="91">
        <f aca="true" t="shared" si="0" ref="G8:G14">F8*E8</f>
        <v>1494.064</v>
      </c>
      <c r="H8" s="156"/>
    </row>
    <row r="9" spans="1:8" s="73" customFormat="1" ht="15">
      <c r="A9" s="87"/>
      <c r="B9" s="88"/>
      <c r="C9" s="81" t="s">
        <v>73</v>
      </c>
      <c r="D9" s="88"/>
      <c r="E9" s="89"/>
      <c r="F9" s="202"/>
      <c r="G9" s="91"/>
      <c r="H9" s="156"/>
    </row>
    <row r="10" spans="1:8" s="73" customFormat="1" ht="15" customHeight="1">
      <c r="A10" s="87" t="s">
        <v>60</v>
      </c>
      <c r="B10" s="88">
        <v>90781</v>
      </c>
      <c r="C10" s="80" t="s">
        <v>67</v>
      </c>
      <c r="D10" s="88" t="s">
        <v>62</v>
      </c>
      <c r="E10" s="89">
        <v>20</v>
      </c>
      <c r="F10" s="90">
        <v>21.36</v>
      </c>
      <c r="G10" s="91">
        <f>F10*E10</f>
        <v>427.2</v>
      </c>
      <c r="H10" s="156"/>
    </row>
    <row r="11" spans="1:8" s="73" customFormat="1" ht="15">
      <c r="A11" s="87" t="s">
        <v>60</v>
      </c>
      <c r="B11" s="88">
        <v>88253</v>
      </c>
      <c r="C11" s="82" t="s">
        <v>68</v>
      </c>
      <c r="D11" s="88" t="s">
        <v>62</v>
      </c>
      <c r="E11" s="89">
        <f>E10</f>
        <v>20</v>
      </c>
      <c r="F11" s="90">
        <v>9.76</v>
      </c>
      <c r="G11" s="91">
        <f>F11*E11</f>
        <v>195.2</v>
      </c>
      <c r="H11" s="156"/>
    </row>
    <row r="12" spans="1:8" s="73" customFormat="1" ht="15">
      <c r="A12" s="87"/>
      <c r="B12" s="88"/>
      <c r="C12" s="82" t="s">
        <v>74</v>
      </c>
      <c r="D12" s="88"/>
      <c r="E12" s="89"/>
      <c r="F12" s="202"/>
      <c r="G12" s="91"/>
      <c r="H12" s="156"/>
    </row>
    <row r="13" spans="1:8" s="73" customFormat="1" ht="15">
      <c r="A13" s="87" t="s">
        <v>60</v>
      </c>
      <c r="B13" s="88">
        <v>88321</v>
      </c>
      <c r="C13" s="82" t="s">
        <v>69</v>
      </c>
      <c r="D13" s="88" t="s">
        <v>62</v>
      </c>
      <c r="E13" s="89">
        <v>2</v>
      </c>
      <c r="F13" s="90">
        <v>27.37</v>
      </c>
      <c r="G13" s="91">
        <f t="shared" si="0"/>
        <v>54.74</v>
      </c>
      <c r="H13" s="156"/>
    </row>
    <row r="14" spans="1:8" s="73" customFormat="1" ht="15">
      <c r="A14" s="87" t="s">
        <v>60</v>
      </c>
      <c r="B14" s="88">
        <v>88249</v>
      </c>
      <c r="C14" s="82" t="s">
        <v>70</v>
      </c>
      <c r="D14" s="88" t="s">
        <v>62</v>
      </c>
      <c r="E14" s="89">
        <v>2</v>
      </c>
      <c r="F14" s="90">
        <v>32.37</v>
      </c>
      <c r="G14" s="91">
        <f t="shared" si="0"/>
        <v>64.74</v>
      </c>
      <c r="H14" s="155"/>
    </row>
    <row r="15" spans="1:8" s="56" customFormat="1" ht="15">
      <c r="A15" s="179"/>
      <c r="B15" s="180"/>
      <c r="C15" s="181"/>
      <c r="D15" s="180"/>
      <c r="E15" s="182"/>
      <c r="F15" s="203"/>
      <c r="G15" s="183"/>
      <c r="H15" s="156"/>
    </row>
    <row r="16" spans="1:8" ht="18" customHeight="1">
      <c r="A16" s="305" t="s">
        <v>61</v>
      </c>
      <c r="B16" s="306"/>
      <c r="C16" s="307"/>
      <c r="D16" s="307"/>
      <c r="E16" s="273">
        <f>SUM(G5:G15)</f>
        <v>6962.263999999999</v>
      </c>
      <c r="F16" s="274"/>
      <c r="G16" s="275"/>
      <c r="H16" s="156"/>
    </row>
    <row r="17" spans="1:8" ht="15.75" thickBot="1">
      <c r="A17" s="97" t="s">
        <v>56</v>
      </c>
      <c r="B17" s="98"/>
      <c r="C17" s="276" t="s">
        <v>170</v>
      </c>
      <c r="D17" s="277"/>
      <c r="E17" s="277"/>
      <c r="F17" s="277"/>
      <c r="G17" s="278"/>
      <c r="H17" s="156"/>
    </row>
    <row r="18" spans="1:8" ht="15.75" thickBot="1">
      <c r="A18" s="225"/>
      <c r="B18" s="226"/>
      <c r="C18" s="227"/>
      <c r="D18" s="228"/>
      <c r="E18" s="228"/>
      <c r="F18" s="228"/>
      <c r="G18" s="228"/>
      <c r="H18" s="156"/>
    </row>
    <row r="19" spans="1:8" ht="31.5">
      <c r="A19" s="231"/>
      <c r="B19" s="280" t="str">
        <f>ORÇAMENTO!D45</f>
        <v>FIXAÇÃO DE CHAPAS METÁLICAS  COM PARAFUSO CHUMBADOR</v>
      </c>
      <c r="C19" s="280"/>
      <c r="D19" s="280"/>
      <c r="E19" s="280"/>
      <c r="F19" s="280"/>
      <c r="G19" s="232" t="s">
        <v>248</v>
      </c>
      <c r="H19" s="156"/>
    </row>
    <row r="20" spans="1:8" ht="15">
      <c r="A20" s="229" t="s">
        <v>48</v>
      </c>
      <c r="B20" s="76" t="s">
        <v>22</v>
      </c>
      <c r="C20" s="77" t="s">
        <v>49</v>
      </c>
      <c r="D20" s="76" t="s">
        <v>50</v>
      </c>
      <c r="E20" s="76" t="s">
        <v>25</v>
      </c>
      <c r="F20" s="78" t="s">
        <v>51</v>
      </c>
      <c r="G20" s="230" t="s">
        <v>52</v>
      </c>
      <c r="H20" s="178"/>
    </row>
    <row r="21" spans="1:7" ht="25.5">
      <c r="A21" s="237" t="s">
        <v>60</v>
      </c>
      <c r="B21" s="233">
        <v>1330</v>
      </c>
      <c r="C21" s="238" t="s">
        <v>253</v>
      </c>
      <c r="D21" s="234" t="s">
        <v>249</v>
      </c>
      <c r="E21" s="235">
        <f>(0.1*0.2)*49.79</f>
        <v>0.9958000000000001</v>
      </c>
      <c r="F21" s="236">
        <v>5.92</v>
      </c>
      <c r="G21" s="235">
        <f>E21*F21</f>
        <v>5.895136000000001</v>
      </c>
    </row>
    <row r="22" spans="1:7" ht="30">
      <c r="A22" s="237" t="s">
        <v>60</v>
      </c>
      <c r="B22" s="233">
        <v>11964</v>
      </c>
      <c r="C22" s="240" t="s">
        <v>257</v>
      </c>
      <c r="D22" s="234" t="s">
        <v>185</v>
      </c>
      <c r="E22" s="235">
        <v>2</v>
      </c>
      <c r="F22" s="236">
        <v>1.07</v>
      </c>
      <c r="G22" s="235">
        <f>E22*F22</f>
        <v>2.14</v>
      </c>
    </row>
    <row r="23" spans="1:7" ht="15">
      <c r="A23" s="237" t="s">
        <v>60</v>
      </c>
      <c r="B23" s="233">
        <v>88315</v>
      </c>
      <c r="C23" s="239" t="s">
        <v>251</v>
      </c>
      <c r="D23" s="234" t="s">
        <v>250</v>
      </c>
      <c r="E23" s="235">
        <f>5/60</f>
        <v>0.08333333333333333</v>
      </c>
      <c r="F23" s="236">
        <v>22.27</v>
      </c>
      <c r="G23" s="235">
        <f>E23*F23</f>
        <v>1.8558333333333332</v>
      </c>
    </row>
    <row r="24" spans="1:7" ht="15">
      <c r="A24" s="237" t="s">
        <v>60</v>
      </c>
      <c r="B24" s="233">
        <v>88316</v>
      </c>
      <c r="C24" s="239" t="s">
        <v>252</v>
      </c>
      <c r="D24" s="234" t="s">
        <v>250</v>
      </c>
      <c r="E24" s="235">
        <f>5/60</f>
        <v>0.08333333333333333</v>
      </c>
      <c r="F24" s="236">
        <v>16.64</v>
      </c>
      <c r="G24" s="235">
        <f>E24*F24</f>
        <v>1.3866666666666667</v>
      </c>
    </row>
    <row r="25" spans="1:7" ht="15">
      <c r="A25" s="282" t="s">
        <v>55</v>
      </c>
      <c r="B25" s="283"/>
      <c r="C25" s="283"/>
      <c r="D25" s="284"/>
      <c r="E25" s="285">
        <f>SUM(G21:G24)</f>
        <v>11.277636000000001</v>
      </c>
      <c r="F25" s="286"/>
      <c r="G25" s="287"/>
    </row>
    <row r="26" spans="1:8" s="56" customFormat="1" ht="32.25" customHeight="1" thickBot="1">
      <c r="A26" s="66" t="s">
        <v>56</v>
      </c>
      <c r="B26" s="67"/>
      <c r="C26" s="276" t="s">
        <v>170</v>
      </c>
      <c r="D26" s="277"/>
      <c r="E26" s="277"/>
      <c r="F26" s="277"/>
      <c r="G26" s="278"/>
      <c r="H26" s="156"/>
    </row>
    <row r="27" spans="1:8" s="56" customFormat="1" ht="36" customHeight="1" thickBot="1">
      <c r="A27" s="65"/>
      <c r="B27" s="65"/>
      <c r="C27" s="65"/>
      <c r="D27" s="65"/>
      <c r="E27" s="65"/>
      <c r="F27" s="65"/>
      <c r="G27" s="65"/>
      <c r="H27" s="156"/>
    </row>
    <row r="28" spans="1:8" s="56" customFormat="1" ht="15" customHeight="1">
      <c r="A28" s="62"/>
      <c r="B28" s="288" t="s">
        <v>176</v>
      </c>
      <c r="C28" s="289"/>
      <c r="D28" s="289"/>
      <c r="E28" s="289"/>
      <c r="F28" s="290"/>
      <c r="G28" s="63" t="s">
        <v>177</v>
      </c>
      <c r="H28" s="156"/>
    </row>
    <row r="29" spans="1:8" s="56" customFormat="1" ht="24" customHeight="1">
      <c r="A29" s="52" t="s">
        <v>48</v>
      </c>
      <c r="B29" s="53" t="s">
        <v>22</v>
      </c>
      <c r="C29" s="54" t="s">
        <v>49</v>
      </c>
      <c r="D29" s="53" t="s">
        <v>50</v>
      </c>
      <c r="E29" s="53" t="s">
        <v>25</v>
      </c>
      <c r="F29" s="53" t="s">
        <v>51</v>
      </c>
      <c r="G29" s="55" t="s">
        <v>52</v>
      </c>
      <c r="H29" s="156"/>
    </row>
    <row r="30" spans="1:8" s="56" customFormat="1" ht="36">
      <c r="A30" s="291" t="s">
        <v>60</v>
      </c>
      <c r="B30" s="294">
        <v>94273</v>
      </c>
      <c r="C30" s="122" t="s">
        <v>40</v>
      </c>
      <c r="D30" s="99" t="s">
        <v>4</v>
      </c>
      <c r="E30" s="100">
        <v>1</v>
      </c>
      <c r="F30" s="204">
        <v>35.44</v>
      </c>
      <c r="G30" s="101"/>
      <c r="H30" s="156" t="s">
        <v>178</v>
      </c>
    </row>
    <row r="31" spans="1:8" ht="12.75">
      <c r="A31" s="292"/>
      <c r="B31" s="295"/>
      <c r="C31" s="102" t="s">
        <v>180</v>
      </c>
      <c r="D31" s="103"/>
      <c r="E31" s="50"/>
      <c r="F31" s="48"/>
      <c r="G31" s="49"/>
      <c r="H31" s="156"/>
    </row>
    <row r="32" spans="1:8" ht="30.75" customHeight="1">
      <c r="A32" s="292"/>
      <c r="B32" s="295"/>
      <c r="C32" s="104" t="s">
        <v>79</v>
      </c>
      <c r="D32" s="103"/>
      <c r="E32" s="50"/>
      <c r="F32" s="48"/>
      <c r="G32" s="49"/>
      <c r="H32" s="156"/>
    </row>
    <row r="33" spans="1:9" ht="15">
      <c r="A33" s="293"/>
      <c r="B33" s="296"/>
      <c r="C33" s="104" t="s">
        <v>179</v>
      </c>
      <c r="D33" s="46"/>
      <c r="E33" s="47"/>
      <c r="F33" s="48"/>
      <c r="G33" s="49">
        <f>(F30*0.012)/0.045</f>
        <v>9.450666666666667</v>
      </c>
      <c r="H33" s="184"/>
      <c r="I33" s="136"/>
    </row>
    <row r="34" spans="1:9" ht="15">
      <c r="A34" s="282" t="s">
        <v>55</v>
      </c>
      <c r="B34" s="283"/>
      <c r="C34" s="283"/>
      <c r="D34" s="284"/>
      <c r="E34" s="285">
        <f>SUM(G30:G33)</f>
        <v>9.450666666666667</v>
      </c>
      <c r="F34" s="286"/>
      <c r="G34" s="287"/>
      <c r="H34" s="184"/>
      <c r="I34" s="136"/>
    </row>
    <row r="35" spans="1:8" s="56" customFormat="1" ht="32.25" customHeight="1" thickBot="1">
      <c r="A35" s="66" t="s">
        <v>56</v>
      </c>
      <c r="B35" s="67"/>
      <c r="C35" s="276" t="s">
        <v>170</v>
      </c>
      <c r="D35" s="277"/>
      <c r="E35" s="277"/>
      <c r="F35" s="277"/>
      <c r="G35" s="278"/>
      <c r="H35" s="156"/>
    </row>
    <row r="36" spans="1:8" s="56" customFormat="1" ht="15">
      <c r="A36" s="68"/>
      <c r="B36" s="68"/>
      <c r="C36" s="69"/>
      <c r="D36" s="68"/>
      <c r="E36" s="70"/>
      <c r="F36" s="69"/>
      <c r="G36" s="185"/>
      <c r="H36" s="156"/>
    </row>
    <row r="37" spans="1:8" s="56" customFormat="1" ht="13.5" thickBot="1">
      <c r="A37" s="65"/>
      <c r="B37" s="65"/>
      <c r="C37" s="65"/>
      <c r="D37" s="65"/>
      <c r="E37" s="65"/>
      <c r="F37" s="65"/>
      <c r="G37" s="186"/>
      <c r="H37" s="207" t="s">
        <v>178</v>
      </c>
    </row>
    <row r="38" spans="1:8" s="56" customFormat="1" ht="29.25" customHeight="1">
      <c r="A38" s="107"/>
      <c r="B38" s="297" t="s">
        <v>33</v>
      </c>
      <c r="C38" s="298"/>
      <c r="D38" s="298"/>
      <c r="E38" s="298"/>
      <c r="F38" s="299"/>
      <c r="G38" s="57" t="s">
        <v>57</v>
      </c>
      <c r="H38" s="207" t="s">
        <v>178</v>
      </c>
    </row>
    <row r="39" spans="1:8" s="56" customFormat="1" ht="15">
      <c r="A39" s="52" t="s">
        <v>48</v>
      </c>
      <c r="B39" s="53" t="s">
        <v>22</v>
      </c>
      <c r="C39" s="54" t="s">
        <v>49</v>
      </c>
      <c r="D39" s="53" t="s">
        <v>50</v>
      </c>
      <c r="E39" s="53" t="s">
        <v>25</v>
      </c>
      <c r="F39" s="53" t="s">
        <v>51</v>
      </c>
      <c r="G39" s="55" t="s">
        <v>52</v>
      </c>
      <c r="H39" s="207" t="s">
        <v>178</v>
      </c>
    </row>
    <row r="40" spans="1:8" s="56" customFormat="1" ht="15">
      <c r="A40" s="96" t="s">
        <v>60</v>
      </c>
      <c r="B40" s="46">
        <v>88260</v>
      </c>
      <c r="C40" s="71" t="s">
        <v>58</v>
      </c>
      <c r="D40" s="46" t="s">
        <v>53</v>
      </c>
      <c r="E40" s="47">
        <v>0.16</v>
      </c>
      <c r="F40" s="205">
        <v>22.27</v>
      </c>
      <c r="G40" s="49">
        <f>F40*E40</f>
        <v>3.5632</v>
      </c>
      <c r="H40" s="156"/>
    </row>
    <row r="41" spans="1:8" s="56" customFormat="1" ht="25.5" customHeight="1">
      <c r="A41" s="96" t="s">
        <v>60</v>
      </c>
      <c r="B41" s="108">
        <v>88316</v>
      </c>
      <c r="C41" s="64" t="s">
        <v>54</v>
      </c>
      <c r="D41" s="46" t="s">
        <v>53</v>
      </c>
      <c r="E41" s="50">
        <v>0.32</v>
      </c>
      <c r="F41" s="205">
        <v>16.64</v>
      </c>
      <c r="G41" s="49">
        <f>F41*E41</f>
        <v>5.324800000000001</v>
      </c>
      <c r="H41" s="207" t="s">
        <v>178</v>
      </c>
    </row>
    <row r="42" spans="1:8" s="56" customFormat="1" ht="26.25" customHeight="1">
      <c r="A42" s="96" t="s">
        <v>132</v>
      </c>
      <c r="B42" s="108" t="s">
        <v>96</v>
      </c>
      <c r="C42" s="123" t="s">
        <v>76</v>
      </c>
      <c r="D42" s="46" t="s">
        <v>0</v>
      </c>
      <c r="E42" s="50">
        <v>0.04</v>
      </c>
      <c r="F42" s="206">
        <v>47.9439</v>
      </c>
      <c r="G42" s="49">
        <f>F42*E42</f>
        <v>1.917756</v>
      </c>
      <c r="H42" s="207" t="s">
        <v>178</v>
      </c>
    </row>
    <row r="43" spans="1:8" ht="30" customHeight="1">
      <c r="A43" s="96" t="s">
        <v>78</v>
      </c>
      <c r="B43" s="108"/>
      <c r="C43" s="123" t="s">
        <v>75</v>
      </c>
      <c r="D43" s="46" t="s">
        <v>1</v>
      </c>
      <c r="E43" s="50">
        <v>1</v>
      </c>
      <c r="F43" s="206">
        <f>25*1.65</f>
        <v>41.25</v>
      </c>
      <c r="G43" s="49">
        <f>F43*E43</f>
        <v>41.25</v>
      </c>
      <c r="H43" s="156"/>
    </row>
    <row r="44" spans="1:8" ht="30" customHeight="1">
      <c r="A44" s="51" t="s">
        <v>5</v>
      </c>
      <c r="B44" s="109" t="s">
        <v>97</v>
      </c>
      <c r="C44" s="158" t="s">
        <v>133</v>
      </c>
      <c r="D44" s="46" t="s">
        <v>53</v>
      </c>
      <c r="E44" s="47">
        <v>0.11</v>
      </c>
      <c r="F44" s="205">
        <v>4.79</v>
      </c>
      <c r="G44" s="49">
        <f>F44*E44</f>
        <v>0.5269</v>
      </c>
      <c r="H44" s="156"/>
    </row>
    <row r="45" spans="1:8" ht="15" customHeight="1">
      <c r="A45" s="157" t="s">
        <v>60</v>
      </c>
      <c r="B45" s="109">
        <v>88297</v>
      </c>
      <c r="C45" s="71" t="s">
        <v>59</v>
      </c>
      <c r="D45" s="46" t="s">
        <v>53</v>
      </c>
      <c r="E45" s="47">
        <v>0.11</v>
      </c>
      <c r="F45" s="205">
        <v>22.48</v>
      </c>
      <c r="G45" s="49">
        <f>F45*E45</f>
        <v>2.4728</v>
      </c>
      <c r="H45" s="156"/>
    </row>
    <row r="46" spans="1:7" ht="15">
      <c r="A46" s="300" t="s">
        <v>55</v>
      </c>
      <c r="B46" s="301"/>
      <c r="C46" s="302"/>
      <c r="D46" s="302"/>
      <c r="E46" s="285">
        <f>SUM(G40:G45)</f>
        <v>55.055456</v>
      </c>
      <c r="F46" s="286"/>
      <c r="G46" s="287"/>
    </row>
    <row r="47" spans="1:7" ht="15.75" thickBot="1">
      <c r="A47" s="159" t="s">
        <v>56</v>
      </c>
      <c r="B47" s="303" t="s">
        <v>170</v>
      </c>
      <c r="C47" s="304"/>
      <c r="D47" s="304"/>
      <c r="E47" s="304"/>
      <c r="F47" s="304"/>
      <c r="G47" s="276"/>
    </row>
    <row r="48" spans="1:7" ht="15.75" thickBot="1">
      <c r="A48" s="243"/>
      <c r="B48" s="227"/>
      <c r="C48" s="227"/>
      <c r="D48" s="227"/>
      <c r="E48" s="227"/>
      <c r="F48" s="227"/>
      <c r="G48" s="227"/>
    </row>
    <row r="49" spans="1:7" ht="31.5">
      <c r="A49" s="107"/>
      <c r="B49" s="297" t="str">
        <f>ORÇAMENTO!D84</f>
        <v>EXECUÇÃO DE CANTEIRO PARA PLANTIO DE ÁRVORE</v>
      </c>
      <c r="C49" s="298"/>
      <c r="D49" s="298"/>
      <c r="E49" s="298"/>
      <c r="F49" s="299"/>
      <c r="G49" s="57" t="s">
        <v>208</v>
      </c>
    </row>
    <row r="50" spans="1:7" ht="15">
      <c r="A50" s="52" t="s">
        <v>48</v>
      </c>
      <c r="B50" s="53" t="s">
        <v>22</v>
      </c>
      <c r="C50" s="54" t="s">
        <v>49</v>
      </c>
      <c r="D50" s="53" t="s">
        <v>50</v>
      </c>
      <c r="E50" s="53" t="s">
        <v>25</v>
      </c>
      <c r="F50" s="53" t="s">
        <v>51</v>
      </c>
      <c r="G50" s="55" t="s">
        <v>52</v>
      </c>
    </row>
    <row r="51" spans="1:7" ht="15">
      <c r="A51" s="96" t="s">
        <v>60</v>
      </c>
      <c r="B51" s="46">
        <v>96523</v>
      </c>
      <c r="C51" s="213" t="s">
        <v>271</v>
      </c>
      <c r="D51" s="214" t="s">
        <v>150</v>
      </c>
      <c r="E51" s="245">
        <v>0.502</v>
      </c>
      <c r="F51" s="205">
        <v>77.45</v>
      </c>
      <c r="G51" s="49">
        <f>F51*E51</f>
        <v>38.8799</v>
      </c>
    </row>
    <row r="52" spans="1:7" ht="26.25">
      <c r="A52" s="96" t="s">
        <v>60</v>
      </c>
      <c r="B52" s="108">
        <v>7750</v>
      </c>
      <c r="C52" s="213" t="s">
        <v>272</v>
      </c>
      <c r="D52" s="214" t="s">
        <v>163</v>
      </c>
      <c r="E52" s="50">
        <v>1</v>
      </c>
      <c r="F52" s="205">
        <v>155.99</v>
      </c>
      <c r="G52" s="49">
        <f>F52*E52</f>
        <v>155.99</v>
      </c>
    </row>
    <row r="53" spans="1:7" ht="15">
      <c r="A53" s="96" t="s">
        <v>60</v>
      </c>
      <c r="B53" s="244">
        <v>96995</v>
      </c>
      <c r="C53" s="213" t="s">
        <v>273</v>
      </c>
      <c r="D53" s="214" t="s">
        <v>150</v>
      </c>
      <c r="E53" s="246">
        <f>E51</f>
        <v>0.502</v>
      </c>
      <c r="F53" s="205">
        <v>39.91</v>
      </c>
      <c r="G53" s="49">
        <f>E53*F53</f>
        <v>20.03482</v>
      </c>
    </row>
    <row r="54" spans="1:7" ht="39">
      <c r="A54" s="96" t="s">
        <v>60</v>
      </c>
      <c r="B54" s="244" t="s">
        <v>27</v>
      </c>
      <c r="C54" s="213" t="str">
        <f>B28</f>
        <v>Meio fio de concreto pré-moldado (4 cm largura), rejuntado com argamassa 1:3 cimento e areia, incluindo escavação e reaterro                                                                                                                                                </v>
      </c>
      <c r="D54" s="214" t="s">
        <v>163</v>
      </c>
      <c r="E54" s="50">
        <f>0.8+0.8+1</f>
        <v>2.6</v>
      </c>
      <c r="F54" s="247">
        <f>E34</f>
        <v>9.450666666666667</v>
      </c>
      <c r="G54" s="49">
        <f>E54*F54</f>
        <v>24.571733333333334</v>
      </c>
    </row>
    <row r="55" spans="1:7" ht="15">
      <c r="A55" s="300" t="s">
        <v>55</v>
      </c>
      <c r="B55" s="301"/>
      <c r="C55" s="302"/>
      <c r="D55" s="302"/>
      <c r="E55" s="285">
        <f>SUM(G51:G54)</f>
        <v>239.47645333333332</v>
      </c>
      <c r="F55" s="286"/>
      <c r="G55" s="287"/>
    </row>
    <row r="56" spans="1:7" ht="15.75" thickBot="1">
      <c r="A56" s="159" t="s">
        <v>56</v>
      </c>
      <c r="B56" s="303" t="s">
        <v>170</v>
      </c>
      <c r="C56" s="304"/>
      <c r="D56" s="304"/>
      <c r="E56" s="304"/>
      <c r="F56" s="304"/>
      <c r="G56" s="276"/>
    </row>
    <row r="57" spans="1:7" ht="12.75">
      <c r="A57" s="65"/>
      <c r="B57" s="65"/>
      <c r="C57" s="65"/>
      <c r="D57" s="65"/>
      <c r="E57" s="65"/>
      <c r="F57" s="65"/>
      <c r="G57" s="65"/>
    </row>
    <row r="58" spans="1:7" ht="13.5" thickBot="1">
      <c r="A58" s="65"/>
      <c r="B58" s="65"/>
      <c r="C58" s="65"/>
      <c r="D58" s="65"/>
      <c r="E58" s="65"/>
      <c r="F58" s="65"/>
      <c r="G58" s="65"/>
    </row>
    <row r="59" spans="1:7" ht="31.5">
      <c r="A59" s="107"/>
      <c r="B59" s="297" t="s">
        <v>207</v>
      </c>
      <c r="C59" s="298"/>
      <c r="D59" s="298"/>
      <c r="E59" s="298"/>
      <c r="F59" s="299"/>
      <c r="G59" s="57" t="s">
        <v>208</v>
      </c>
    </row>
    <row r="60" spans="1:7" ht="15">
      <c r="A60" s="52" t="s">
        <v>48</v>
      </c>
      <c r="B60" s="53" t="s">
        <v>22</v>
      </c>
      <c r="C60" s="54" t="s">
        <v>49</v>
      </c>
      <c r="D60" s="53" t="s">
        <v>50</v>
      </c>
      <c r="E60" s="53" t="s">
        <v>25</v>
      </c>
      <c r="F60" s="53" t="s">
        <v>51</v>
      </c>
      <c r="G60" s="55" t="s">
        <v>52</v>
      </c>
    </row>
    <row r="61" spans="1:7" ht="51.75">
      <c r="A61" s="96" t="s">
        <v>60</v>
      </c>
      <c r="B61" s="46">
        <v>72132</v>
      </c>
      <c r="C61" s="213" t="s">
        <v>210</v>
      </c>
      <c r="D61" s="214" t="s">
        <v>147</v>
      </c>
      <c r="E61" s="47">
        <v>0.42</v>
      </c>
      <c r="F61" s="205">
        <v>63.04</v>
      </c>
      <c r="G61" s="49">
        <f>F61*E61</f>
        <v>26.476799999999997</v>
      </c>
    </row>
    <row r="62" spans="1:7" ht="64.5">
      <c r="A62" s="96" t="s">
        <v>60</v>
      </c>
      <c r="B62" s="108">
        <v>87775</v>
      </c>
      <c r="C62" s="213" t="s">
        <v>209</v>
      </c>
      <c r="D62" s="214" t="s">
        <v>147</v>
      </c>
      <c r="E62" s="50">
        <v>0.42</v>
      </c>
      <c r="F62" s="205">
        <v>43.25</v>
      </c>
      <c r="G62" s="49">
        <f>F62*E62</f>
        <v>18.165</v>
      </c>
    </row>
    <row r="63" spans="1:7" ht="15">
      <c r="A63" s="300" t="s">
        <v>55</v>
      </c>
      <c r="B63" s="301"/>
      <c r="C63" s="302"/>
      <c r="D63" s="302"/>
      <c r="E63" s="285">
        <f>SUM(G61:G62)</f>
        <v>44.641799999999996</v>
      </c>
      <c r="F63" s="286"/>
      <c r="G63" s="287"/>
    </row>
    <row r="64" spans="1:7" ht="15.75" thickBot="1">
      <c r="A64" s="159" t="s">
        <v>56</v>
      </c>
      <c r="B64" s="303" t="s">
        <v>170</v>
      </c>
      <c r="C64" s="304"/>
      <c r="D64" s="304"/>
      <c r="E64" s="304"/>
      <c r="F64" s="304"/>
      <c r="G64" s="276"/>
    </row>
  </sheetData>
  <sheetProtection/>
  <mergeCells count="27">
    <mergeCell ref="B59:F59"/>
    <mergeCell ref="A63:D63"/>
    <mergeCell ref="E63:G63"/>
    <mergeCell ref="B64:G64"/>
    <mergeCell ref="A16:D16"/>
    <mergeCell ref="B47:G47"/>
    <mergeCell ref="B38:F38"/>
    <mergeCell ref="A46:D46"/>
    <mergeCell ref="E46:G46"/>
    <mergeCell ref="C35:G35"/>
    <mergeCell ref="B49:F49"/>
    <mergeCell ref="A55:D55"/>
    <mergeCell ref="E55:G55"/>
    <mergeCell ref="B56:G56"/>
    <mergeCell ref="A1:G1"/>
    <mergeCell ref="E16:G16"/>
    <mergeCell ref="C17:G17"/>
    <mergeCell ref="B2:F2"/>
    <mergeCell ref="A34:D34"/>
    <mergeCell ref="E34:G34"/>
    <mergeCell ref="B28:F28"/>
    <mergeCell ref="A30:A33"/>
    <mergeCell ref="B30:B33"/>
    <mergeCell ref="B19:F19"/>
    <mergeCell ref="A25:D25"/>
    <mergeCell ref="E25:G25"/>
    <mergeCell ref="C26:G26"/>
  </mergeCells>
  <printOptions/>
  <pageMargins left="0.984251968503937" right="0.5118110236220472" top="2.362204724409449" bottom="0.7874015748031497" header="0.31496062992125984" footer="0.31496062992125984"/>
  <pageSetup fitToHeight="0" horizontalDpi="600" verticalDpi="600" orientation="portrait" paperSize="9" scale="75" r:id="rId1"/>
  <rowBreaks count="1" manualBreakCount="1">
    <brk id="6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view="pageBreakPreview" zoomScale="115" zoomScaleSheetLayoutView="115" zoomScalePageLayoutView="0" workbookViewId="0" topLeftCell="A1">
      <selection activeCell="C12" sqref="C12"/>
    </sheetView>
  </sheetViews>
  <sheetFormatPr defaultColWidth="9.140625" defaultRowHeight="12.75"/>
  <cols>
    <col min="1" max="1" width="9.28125" style="0" bestFit="1" customWidth="1"/>
    <col min="2" max="2" width="58.7109375" style="0" customWidth="1"/>
    <col min="3" max="3" width="15.7109375" style="0" customWidth="1"/>
    <col min="4" max="4" width="9.140625" style="0" customWidth="1"/>
    <col min="5" max="5" width="10.140625" style="0" bestFit="1" customWidth="1"/>
    <col min="6" max="6" width="7.57421875" style="0" customWidth="1"/>
    <col min="7" max="7" width="11.57421875" style="0" customWidth="1"/>
    <col min="8" max="8" width="9.28125" style="0" bestFit="1" customWidth="1"/>
    <col min="9" max="9" width="13.57421875" style="222" customWidth="1"/>
    <col min="10" max="10" width="8.28125" style="0" customWidth="1"/>
    <col min="11" max="11" width="11.00390625" style="0" customWidth="1"/>
    <col min="12" max="12" width="8.421875" style="0" customWidth="1"/>
  </cols>
  <sheetData>
    <row r="1" spans="1:12" ht="15.75">
      <c r="A1" s="310" t="s">
        <v>116</v>
      </c>
      <c r="B1" s="311"/>
      <c r="C1" s="311"/>
      <c r="D1" s="311"/>
      <c r="E1" s="311"/>
      <c r="F1" s="311"/>
      <c r="G1" s="311"/>
      <c r="H1" s="311"/>
      <c r="I1" s="218"/>
      <c r="J1" s="218"/>
      <c r="K1" s="311"/>
      <c r="L1" s="312"/>
    </row>
    <row r="2" spans="1:12" ht="15.75">
      <c r="A2" s="133"/>
      <c r="B2" s="134"/>
      <c r="C2" s="134"/>
      <c r="D2" s="134"/>
      <c r="E2" s="134"/>
      <c r="F2" s="134"/>
      <c r="G2" s="134"/>
      <c r="H2" s="135"/>
      <c r="I2" s="135"/>
      <c r="J2" s="135"/>
      <c r="K2" s="136"/>
      <c r="L2" s="137"/>
    </row>
    <row r="3" spans="1:12" ht="12.75">
      <c r="A3" s="138" t="s">
        <v>117</v>
      </c>
      <c r="B3" s="313" t="s">
        <v>276</v>
      </c>
      <c r="C3" s="313"/>
      <c r="D3" s="313"/>
      <c r="E3" s="313"/>
      <c r="F3" s="139"/>
      <c r="G3" s="139"/>
      <c r="H3" s="135"/>
      <c r="I3" s="135"/>
      <c r="J3" s="135"/>
      <c r="K3" s="136"/>
      <c r="L3" s="137"/>
    </row>
    <row r="4" spans="1:12" ht="12.75">
      <c r="A4" s="138" t="s">
        <v>118</v>
      </c>
      <c r="B4" s="140" t="s">
        <v>277</v>
      </c>
      <c r="C4" s="141"/>
      <c r="D4" s="139" t="s">
        <v>136</v>
      </c>
      <c r="E4" s="139"/>
      <c r="F4" s="142"/>
      <c r="G4" s="143"/>
      <c r="H4" s="135"/>
      <c r="I4" s="135"/>
      <c r="J4" s="135"/>
      <c r="K4" s="136"/>
      <c r="L4" s="137"/>
    </row>
    <row r="5" spans="1:12" ht="12.75">
      <c r="A5" s="314" t="s">
        <v>119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6"/>
    </row>
    <row r="6" spans="1:12" ht="12.75">
      <c r="A6" s="144" t="s">
        <v>20</v>
      </c>
      <c r="B6" s="124" t="s">
        <v>120</v>
      </c>
      <c r="C6" s="124" t="s">
        <v>121</v>
      </c>
      <c r="D6" s="124" t="s">
        <v>122</v>
      </c>
      <c r="E6" s="308" t="s">
        <v>123</v>
      </c>
      <c r="F6" s="317"/>
      <c r="G6" s="308" t="s">
        <v>124</v>
      </c>
      <c r="H6" s="317"/>
      <c r="I6" s="308" t="s">
        <v>247</v>
      </c>
      <c r="J6" s="317"/>
      <c r="K6" s="308" t="s">
        <v>125</v>
      </c>
      <c r="L6" s="309"/>
    </row>
    <row r="7" spans="1:12" ht="12.75">
      <c r="A7" s="145"/>
      <c r="B7" s="126"/>
      <c r="C7" s="125" t="s">
        <v>125</v>
      </c>
      <c r="D7" s="125"/>
      <c r="E7" s="125" t="s">
        <v>126</v>
      </c>
      <c r="F7" s="125" t="s">
        <v>122</v>
      </c>
      <c r="G7" s="125" t="s">
        <v>126</v>
      </c>
      <c r="H7" s="125" t="s">
        <v>122</v>
      </c>
      <c r="I7" s="219" t="s">
        <v>126</v>
      </c>
      <c r="J7" s="219" t="s">
        <v>122</v>
      </c>
      <c r="K7" s="125" t="s">
        <v>127</v>
      </c>
      <c r="L7" s="146" t="s">
        <v>122</v>
      </c>
    </row>
    <row r="8" spans="1:12" ht="12.75">
      <c r="A8" s="145">
        <v>1</v>
      </c>
      <c r="B8" s="126" t="str">
        <f>ORÇAMENTO!D9</f>
        <v>ADMINISTRAÇÃO LOCAL/PLACA DE OBRA</v>
      </c>
      <c r="C8" s="128">
        <f>ORÇAMENTO!I14</f>
        <v>38785.89</v>
      </c>
      <c r="D8" s="127">
        <f>C8/C20</f>
        <v>0.06691652864856264</v>
      </c>
      <c r="E8" s="129">
        <f>F8*C8</f>
        <v>13575.0615</v>
      </c>
      <c r="F8" s="127">
        <v>0.35</v>
      </c>
      <c r="G8" s="129">
        <f>H8*C8</f>
        <v>11635.767</v>
      </c>
      <c r="H8" s="127">
        <v>0.3</v>
      </c>
      <c r="I8" s="129">
        <f>C8*J8</f>
        <v>13575.0615</v>
      </c>
      <c r="J8" s="127">
        <v>0.35</v>
      </c>
      <c r="K8" s="129">
        <f>E8+G8+I8</f>
        <v>38785.89</v>
      </c>
      <c r="L8" s="147">
        <f>K8/C8</f>
        <v>1</v>
      </c>
    </row>
    <row r="9" spans="1:12" ht="12.75">
      <c r="A9" s="145"/>
      <c r="B9" s="126"/>
      <c r="C9" s="125"/>
      <c r="D9" s="125"/>
      <c r="E9" s="129"/>
      <c r="F9" s="125"/>
      <c r="G9" s="129"/>
      <c r="H9" s="125"/>
      <c r="I9" s="129"/>
      <c r="J9" s="125"/>
      <c r="K9" s="129"/>
      <c r="L9" s="146"/>
    </row>
    <row r="10" spans="1:12" ht="12.75">
      <c r="A10" s="145">
        <v>2</v>
      </c>
      <c r="B10" s="126" t="str">
        <f>ORÇAMENTO!D36</f>
        <v>CONTENÇÕES E TERRAPLANAGEM</v>
      </c>
      <c r="C10" s="128">
        <f>ORÇAMENTO!I57</f>
        <v>78741.37</v>
      </c>
      <c r="D10" s="127">
        <f>C10/C20</f>
        <v>0.1358509277841006</v>
      </c>
      <c r="E10" s="129">
        <f>F10*C10</f>
        <v>23622.410999999996</v>
      </c>
      <c r="F10" s="127">
        <v>0.3</v>
      </c>
      <c r="G10" s="129">
        <f>H10*C10</f>
        <v>39370.685</v>
      </c>
      <c r="H10" s="127">
        <v>0.5</v>
      </c>
      <c r="I10" s="129">
        <f>C10*J10</f>
        <v>15748.274</v>
      </c>
      <c r="J10" s="127">
        <v>0.2</v>
      </c>
      <c r="K10" s="129">
        <f>G10+E10+I10</f>
        <v>78741.37</v>
      </c>
      <c r="L10" s="147">
        <f>K10/C10</f>
        <v>1</v>
      </c>
    </row>
    <row r="11" spans="1:12" ht="12.75">
      <c r="A11" s="145"/>
      <c r="B11" s="126"/>
      <c r="C11" s="125"/>
      <c r="D11" s="125"/>
      <c r="E11" s="129"/>
      <c r="F11" s="125"/>
      <c r="G11" s="129"/>
      <c r="H11" s="125"/>
      <c r="I11" s="125"/>
      <c r="J11" s="125"/>
      <c r="K11" s="129"/>
      <c r="L11" s="146"/>
    </row>
    <row r="12" spans="1:12" ht="12.75">
      <c r="A12" s="145">
        <v>3</v>
      </c>
      <c r="B12" s="126" t="str">
        <f>ORÇAMENTO!D59</f>
        <v>PAVIMENTAÇÃO EM ASFALTO</v>
      </c>
      <c r="C12" s="128">
        <f>ORÇAMENTO!I71</f>
        <v>360025.4700000001</v>
      </c>
      <c r="D12" s="220">
        <f>C12/C20</f>
        <v>0.6211448203835784</v>
      </c>
      <c r="E12" s="129">
        <f>F12*C12</f>
        <v>36002.54700000001</v>
      </c>
      <c r="F12" s="127">
        <v>0.1</v>
      </c>
      <c r="G12" s="129">
        <f>H12*C12</f>
        <v>216015.28200000004</v>
      </c>
      <c r="H12" s="127">
        <v>0.6</v>
      </c>
      <c r="I12" s="129">
        <f>C12*J12</f>
        <v>108007.64100000002</v>
      </c>
      <c r="J12" s="127">
        <v>0.3</v>
      </c>
      <c r="K12" s="129">
        <f>G12+E12+I12</f>
        <v>360025.4700000001</v>
      </c>
      <c r="L12" s="147">
        <f>K12/C12</f>
        <v>1</v>
      </c>
    </row>
    <row r="13" spans="1:12" ht="12.75">
      <c r="A13" s="145"/>
      <c r="B13" s="126"/>
      <c r="C13" s="125"/>
      <c r="D13" s="125"/>
      <c r="E13" s="129"/>
      <c r="F13" s="125"/>
      <c r="G13" s="129"/>
      <c r="H13" s="125"/>
      <c r="I13" s="125"/>
      <c r="J13" s="125"/>
      <c r="K13" s="129"/>
      <c r="L13" s="146"/>
    </row>
    <row r="14" spans="1:12" ht="12.75">
      <c r="A14" s="145">
        <v>4</v>
      </c>
      <c r="B14" s="126" t="str">
        <f>ORÇAMENTO!D73</f>
        <v>PASSEIO COM ACESSIBILIDADE</v>
      </c>
      <c r="C14" s="128">
        <f>ORÇAMENTO!I85</f>
        <v>83060.29</v>
      </c>
      <c r="D14" s="127">
        <f>C14/C20</f>
        <v>0.14330227501142606</v>
      </c>
      <c r="E14" s="129">
        <f>F14*C14</f>
        <v>0</v>
      </c>
      <c r="F14" s="127">
        <v>0</v>
      </c>
      <c r="G14" s="129">
        <f>H14*C14</f>
        <v>33224.116</v>
      </c>
      <c r="H14" s="127">
        <v>0.4</v>
      </c>
      <c r="I14" s="129">
        <f>C14*J14</f>
        <v>49836.17399999999</v>
      </c>
      <c r="J14" s="127">
        <v>0.6</v>
      </c>
      <c r="K14" s="129">
        <f>G14+E14+I14</f>
        <v>83060.29</v>
      </c>
      <c r="L14" s="147">
        <f>K14/C14</f>
        <v>1</v>
      </c>
    </row>
    <row r="15" spans="1:12" ht="12.75">
      <c r="A15" s="145"/>
      <c r="B15" s="126"/>
      <c r="C15" s="125"/>
      <c r="D15" s="127"/>
      <c r="E15" s="129"/>
      <c r="F15" s="125"/>
      <c r="G15" s="129"/>
      <c r="H15" s="125"/>
      <c r="I15" s="125"/>
      <c r="J15" s="125"/>
      <c r="K15" s="129"/>
      <c r="L15" s="147"/>
    </row>
    <row r="16" spans="1:12" ht="12.75">
      <c r="A16" s="145">
        <v>5</v>
      </c>
      <c r="B16" s="126" t="str">
        <f>ORÇAMENTO!D87</f>
        <v>SINALIZAÇÃO</v>
      </c>
      <c r="C16" s="128">
        <f>ORÇAMENTO!I99</f>
        <v>17804.850000000002</v>
      </c>
      <c r="D16" s="127">
        <f>C16/C20</f>
        <v>0.030718355440815217</v>
      </c>
      <c r="E16" s="129">
        <v>0</v>
      </c>
      <c r="F16" s="127">
        <v>0</v>
      </c>
      <c r="G16" s="129">
        <f>C16*H16</f>
        <v>1780.4850000000004</v>
      </c>
      <c r="H16" s="127">
        <v>0.1</v>
      </c>
      <c r="I16" s="223">
        <f>C16*J16</f>
        <v>16024.365000000002</v>
      </c>
      <c r="J16" s="127">
        <v>0.9</v>
      </c>
      <c r="K16" s="129">
        <f>E16+G16+I16</f>
        <v>17804.850000000002</v>
      </c>
      <c r="L16" s="147">
        <f>K16/C16</f>
        <v>1</v>
      </c>
    </row>
    <row r="17" spans="1:12" ht="12.75">
      <c r="A17" s="145"/>
      <c r="B17" s="126"/>
      <c r="C17" s="125"/>
      <c r="D17" s="127"/>
      <c r="E17" s="129"/>
      <c r="F17" s="125"/>
      <c r="G17" s="129"/>
      <c r="H17" s="125"/>
      <c r="I17" s="125"/>
      <c r="J17" s="125"/>
      <c r="K17" s="129"/>
      <c r="L17" s="147"/>
    </row>
    <row r="18" spans="1:12" ht="12.75">
      <c r="A18" s="145">
        <v>6</v>
      </c>
      <c r="B18" s="126" t="str">
        <f>ORÇAMENTO!D101</f>
        <v>DRENAGEM</v>
      </c>
      <c r="C18" s="128">
        <f>ORÇAMENTO!I104</f>
        <v>1198.12</v>
      </c>
      <c r="D18" s="127">
        <f>C18/C20</f>
        <v>0.0020670927315169473</v>
      </c>
      <c r="E18" s="129">
        <f>F18*C18</f>
        <v>0</v>
      </c>
      <c r="F18" s="127">
        <v>0</v>
      </c>
      <c r="G18" s="129">
        <f>C18*H18</f>
        <v>599.06</v>
      </c>
      <c r="H18" s="127">
        <v>0.5</v>
      </c>
      <c r="I18" s="224">
        <f>C18*J18</f>
        <v>599.06</v>
      </c>
      <c r="J18" s="127">
        <v>0.5</v>
      </c>
      <c r="K18" s="129">
        <f>G18+E18</f>
        <v>599.06</v>
      </c>
      <c r="L18" s="147">
        <f>K18/C18</f>
        <v>0.5</v>
      </c>
    </row>
    <row r="19" spans="1:12" ht="12.75">
      <c r="A19" s="145"/>
      <c r="B19" s="126"/>
      <c r="C19" s="125"/>
      <c r="D19" s="127"/>
      <c r="E19" s="129"/>
      <c r="F19" s="125"/>
      <c r="G19" s="129"/>
      <c r="H19" s="125"/>
      <c r="I19" s="125"/>
      <c r="J19" s="125"/>
      <c r="K19" s="129"/>
      <c r="L19" s="146"/>
    </row>
    <row r="20" spans="1:12" ht="12.75">
      <c r="A20" s="144"/>
      <c r="B20" s="130" t="s">
        <v>128</v>
      </c>
      <c r="C20" s="131">
        <f>C8+C10+C12+C14+C16+C18</f>
        <v>579615.9900000001</v>
      </c>
      <c r="D20" s="221">
        <f>D8+D10+D12+D14+D16+D18</f>
        <v>1</v>
      </c>
      <c r="E20" s="132"/>
      <c r="F20" s="124"/>
      <c r="G20" s="132"/>
      <c r="H20" s="124"/>
      <c r="I20" s="124"/>
      <c r="J20" s="124"/>
      <c r="K20" s="132">
        <f>K8+K10+K12+K14+K16+K18</f>
        <v>579016.9300000002</v>
      </c>
      <c r="L20" s="148">
        <f>K20/C20</f>
        <v>0.9989664536342416</v>
      </c>
    </row>
    <row r="21" spans="1:12" ht="12.75">
      <c r="A21" s="145"/>
      <c r="B21" s="126" t="s">
        <v>129</v>
      </c>
      <c r="C21" s="125"/>
      <c r="D21" s="125"/>
      <c r="E21" s="129">
        <f>SUM(E8:E20)</f>
        <v>73200.01950000001</v>
      </c>
      <c r="F21" s="127">
        <f>E21/C20</f>
        <v>0.12629054540058496</v>
      </c>
      <c r="G21" s="129">
        <f>SUM(G8:G20)</f>
        <v>302625.395</v>
      </c>
      <c r="H21" s="127">
        <f>G21/C20</f>
        <v>0.5221136066311766</v>
      </c>
      <c r="I21" s="129">
        <f>SUM(I8:I19)</f>
        <v>203790.5755</v>
      </c>
      <c r="J21" s="127">
        <f>I21/C20</f>
        <v>0.35159584796823834</v>
      </c>
      <c r="K21" s="125"/>
      <c r="L21" s="146"/>
    </row>
    <row r="22" spans="1:12" ht="13.5" thickBot="1">
      <c r="A22" s="149"/>
      <c r="B22" s="150" t="s">
        <v>130</v>
      </c>
      <c r="C22" s="151"/>
      <c r="D22" s="151"/>
      <c r="E22" s="152">
        <f>E21</f>
        <v>73200.01950000001</v>
      </c>
      <c r="F22" s="153">
        <f>F21</f>
        <v>0.12629054540058496</v>
      </c>
      <c r="G22" s="152">
        <f>G21+E22</f>
        <v>375825.4145</v>
      </c>
      <c r="H22" s="153">
        <f>H21+F22</f>
        <v>0.6484041520317615</v>
      </c>
      <c r="I22" s="152">
        <f>G22+I21</f>
        <v>579615.99</v>
      </c>
      <c r="J22" s="153">
        <f>H22+J21</f>
        <v>0.9999999999999998</v>
      </c>
      <c r="K22" s="151"/>
      <c r="L22" s="154"/>
    </row>
  </sheetData>
  <sheetProtection/>
  <mergeCells count="8">
    <mergeCell ref="K6:L6"/>
    <mergeCell ref="A1:H1"/>
    <mergeCell ref="K1:L1"/>
    <mergeCell ref="B3:E3"/>
    <mergeCell ref="A5:L5"/>
    <mergeCell ref="E6:F6"/>
    <mergeCell ref="G6:H6"/>
    <mergeCell ref="I6:J6"/>
  </mergeCells>
  <printOptions/>
  <pageMargins left="0.7874015748031497" right="0.984251968503937" top="2.362204724409449" bottom="0.3937007874015748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</dc:creator>
  <cp:keywords/>
  <dc:description/>
  <cp:lastModifiedBy>Ana Otilia Pamplona</cp:lastModifiedBy>
  <cp:lastPrinted>2019-10-08T17:26:43Z</cp:lastPrinted>
  <dcterms:created xsi:type="dcterms:W3CDTF">2016-02-14T22:16:02Z</dcterms:created>
  <dcterms:modified xsi:type="dcterms:W3CDTF">2019-10-31T11:33:54Z</dcterms:modified>
  <cp:category/>
  <cp:version/>
  <cp:contentType/>
  <cp:contentStatus/>
</cp:coreProperties>
</file>