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810" activeTab="0"/>
  </bookViews>
  <sheets>
    <sheet name="ORÇAMENTO" sheetId="1" r:id="rId1"/>
    <sheet name="QUANTITATIVO" sheetId="2" r:id="rId2"/>
    <sheet name="COMPOSIÇÕES" sheetId="3" r:id="rId3"/>
    <sheet name="MEDIANA" sheetId="4" r:id="rId4"/>
    <sheet name="CRONOGRAMA" sheetId="5" r:id="rId5"/>
    <sheet name="BDI" sheetId="6" r:id="rId6"/>
  </sheets>
  <definedNames>
    <definedName name="_xlnm.Print_Area" localSheetId="5">'BDI'!$A$1:$F$32</definedName>
    <definedName name="_xlnm.Print_Area" localSheetId="2">'COMPOSIÇÕES'!$A$1:$G$285</definedName>
    <definedName name="_xlnm.Print_Area" localSheetId="4">'CRONOGRAMA'!$A$1:$V$99</definedName>
    <definedName name="_xlnm.Print_Area" localSheetId="3">'MEDIANA'!$A$1:$K$167</definedName>
    <definedName name="_xlnm.Print_Area" localSheetId="0">'ORÇAMENTO'!$A$1:$I$433</definedName>
    <definedName name="_xlnm.Print_Area" localSheetId="1">'QUANTITATIVO'!$A$1:$L$861</definedName>
    <definedName name="_xlnm.Print_Titles" localSheetId="5">'BDI'!$1:$8</definedName>
    <definedName name="_xlnm.Print_Titles" localSheetId="2">'COMPOSIÇÕES'!$1:$7</definedName>
    <definedName name="_xlnm.Print_Titles" localSheetId="4">'CRONOGRAMA'!$1:$7</definedName>
    <definedName name="_xlnm.Print_Titles" localSheetId="3">'MEDIANA'!$1:$9</definedName>
    <definedName name="_xlnm.Print_Titles" localSheetId="0">'ORÇAMENTO'!$1:$9</definedName>
    <definedName name="_xlnm.Print_Titles" localSheetId="1">'QUANTITATIVO'!$1:$8</definedName>
  </definedNames>
  <calcPr fullCalcOnLoad="1"/>
</workbook>
</file>

<file path=xl/sharedStrings.xml><?xml version="1.0" encoding="utf-8"?>
<sst xmlns="http://schemas.openxmlformats.org/spreadsheetml/2006/main" count="5092" uniqueCount="1549">
  <si>
    <t>ITEM</t>
  </si>
  <si>
    <t>REFERÊNCIA</t>
  </si>
  <si>
    <t>CÓDIGO</t>
  </si>
  <si>
    <t>DESCRIÇÃO</t>
  </si>
  <si>
    <t>UND</t>
  </si>
  <si>
    <t>CUSTO UNITÁRIO</t>
  </si>
  <si>
    <t>PREÇO UNITÁRIO</t>
  </si>
  <si>
    <t>PREÇO TOTAL</t>
  </si>
  <si>
    <t>1.1</t>
  </si>
  <si>
    <t>ADMINISTRAÇÃO LOCAL</t>
  </si>
  <si>
    <t>1.2</t>
  </si>
  <si>
    <t>LOCAÇÃO DA OBRA</t>
  </si>
  <si>
    <t>ADMINISTRAÇÃO GERAL</t>
  </si>
  <si>
    <t>OBRA:</t>
  </si>
  <si>
    <t>CLIENTE:</t>
  </si>
  <si>
    <t>LOCALIZAÇÃO:</t>
  </si>
  <si>
    <t>DATA BASE:</t>
  </si>
  <si>
    <t>BDI:</t>
  </si>
  <si>
    <t>CÁLCULO BENEFÍCIOS E DESEPESAS INDIRETAS (BDI)</t>
  </si>
  <si>
    <t>1 QUARTIL</t>
  </si>
  <si>
    <t>MÉDIO</t>
  </si>
  <si>
    <t>3 QUARTIL</t>
  </si>
  <si>
    <t>VALOR ADOTADO</t>
  </si>
  <si>
    <t>Taxa de Administração Central (AC)</t>
  </si>
  <si>
    <t>Taxa de Seguro e Garantia (S + G)</t>
  </si>
  <si>
    <t>Taxa de Risco (R)</t>
  </si>
  <si>
    <t>Taxa de Despesas Financeiras (DF)</t>
  </si>
  <si>
    <t>Taxa de Lucro/Remuneração (L)</t>
  </si>
  <si>
    <t>Taxa de Tributos (I)</t>
  </si>
  <si>
    <t>6.1</t>
  </si>
  <si>
    <t>PIS</t>
  </si>
  <si>
    <t>6.2</t>
  </si>
  <si>
    <t>COFINS</t>
  </si>
  <si>
    <t>6.3</t>
  </si>
  <si>
    <t>ISS</t>
  </si>
  <si>
    <t>6.4</t>
  </si>
  <si>
    <t>CPRB</t>
  </si>
  <si>
    <t>BDI ADOTADO</t>
  </si>
  <si>
    <t>REFERÊNCIAS</t>
  </si>
  <si>
    <t>MEMORIAL QUANTITATIVO</t>
  </si>
  <si>
    <t>QUANT</t>
  </si>
  <si>
    <t>ÁREA</t>
  </si>
  <si>
    <t>TOTAL</t>
  </si>
  <si>
    <t>SERVIÇOS PRELIMINARES E CANTEIRO DE OBRAS</t>
  </si>
  <si>
    <t>1.1.1</t>
  </si>
  <si>
    <t>M2</t>
  </si>
  <si>
    <t>Placa de obra</t>
  </si>
  <si>
    <t>INFRAESTRUTURA</t>
  </si>
  <si>
    <t>2.1</t>
  </si>
  <si>
    <t>MOVIMENTAÇÕES DE TERRA</t>
  </si>
  <si>
    <t>SUPRAESTRUTURA</t>
  </si>
  <si>
    <t>3.1</t>
  </si>
  <si>
    <t>3.2</t>
  </si>
  <si>
    <t>CPF/CNPJ:</t>
  </si>
  <si>
    <t>Construção Institucional em Alvenaria - Ginásio Escolar</t>
  </si>
  <si>
    <t>Fundo Municipal de Educação - FMDE de Timbó/SC</t>
  </si>
  <si>
    <t>32.257.384/0001-28</t>
  </si>
  <si>
    <t>Rodovia Estadual SC-416, São Roque - Timbó/SC</t>
  </si>
  <si>
    <t>CUSTO TOTAL</t>
  </si>
  <si>
    <t>COMPOSIÇÃO DE PREÇO UNITÁRIA</t>
  </si>
  <si>
    <t>COMP01</t>
  </si>
  <si>
    <t>EQUIPE DE CONDUÇÃO DE OBRAS</t>
  </si>
  <si>
    <t>SERVIÇOS DE APOIO ESTRATÉGICO E LOGÍSTICA DA OBRA</t>
  </si>
  <si>
    <t>DIAM</t>
  </si>
  <si>
    <t>COMP</t>
  </si>
  <si>
    <t>LARG</t>
  </si>
  <si>
    <t>ALT</t>
  </si>
  <si>
    <t>LOCOMOÇÃO DE PESSOAL ADMINISTRATIVO</t>
  </si>
  <si>
    <t>H</t>
  </si>
  <si>
    <t>ENGENHEIRO CIVIL DE OBRA JUNIOR COM ENCARGOS COMPLEMENTARES</t>
  </si>
  <si>
    <t>ENCARREGADO GERAL COM ENCARGOS COMPLEMENTARES</t>
  </si>
  <si>
    <t>TÉCNICO DE LABORATÓRIO COM ENCARGOS COMPLEMENTARES</t>
  </si>
  <si>
    <t>SERVENTE COM ENCARGOS COMPLEMENTARES</t>
  </si>
  <si>
    <t>PINTOR COM ENCARGOS COMPLEMENTARES</t>
  </si>
  <si>
    <t>PEDREIRO COM ENCARGOS COMPLEMENTARES</t>
  </si>
  <si>
    <t>MARCENEIRO COM ENCARGOS COMPLEMENTARES</t>
  </si>
  <si>
    <t>ENCANADOR OU BOMBEIRO HIDRÁULICO COM ENCARGOS COMPLEMENTARES</t>
  </si>
  <si>
    <t>CARPINTEIRO DE FORMAS COM ENCARGOS COMPLEMENTARES</t>
  </si>
  <si>
    <t>CARPINTEIRO DE ESQUADRIA COM ENCARGOS COMPLEMENTARES</t>
  </si>
  <si>
    <t>AUXILIAR DE LABORATÓRIO COM ENCARGOS COMPLEMENTARES</t>
  </si>
  <si>
    <t>AUXILIAR DE ENCANADOR OU BOMBEIRO HIDRÁULICO COM ENCARGOS COMPLEMENTARES</t>
  </si>
  <si>
    <t>UN</t>
  </si>
  <si>
    <t>M</t>
  </si>
  <si>
    <t>M3XKM</t>
  </si>
  <si>
    <t>TRANSPORTE COM CAMINHÃO BASCULANTE DE 6 M3, EM VIA URBANA PAVIMENTADA, DMT ATÉ 30 KM (UNIDADE: M3XKM). AF_01/2018</t>
  </si>
  <si>
    <t>LOCACAO CONVENCIONAL DE OBRA, UTILIZANDO GABARITO DE TÁBUAS CORRIDAS PONTALETADAS A CADA 2,00M -  2 UTILIZAÇÕES. AF_10/2018</t>
  </si>
  <si>
    <t>M3</t>
  </si>
  <si>
    <t>DEMOLIÇÃO DE LAJES, DE FORMA MECANIZADA COM MARTELETE, SEM REAPROVEITAMENTO. AF_12/2017</t>
  </si>
  <si>
    <t>KG</t>
  </si>
  <si>
    <t>ARGAMASSA TRAÇO 1:3 (EM VOLUME DE CIMENTO E AREIA MÉDIA ÚMIDA) COM ADIÇÃO DE IMPERMEABILIZANTE, PREPARO MECÂNICO COM BETONEIRA 400 L. AF_08/2019</t>
  </si>
  <si>
    <t>ARGAMASSA TRAÇO 1:3 (EM VOLUME DE CIMENTO E AREIA MÉDIA ÚMIDA), PREPARO MECÂNICO COM BETONEIRA 400 L. AF_08/2019</t>
  </si>
  <si>
    <t>ARGAMASSA TRAÇO 1:4 (EM VOLUME DE CIMENTO E AREIA GROSSA ÚMIDA) PARA CHAPISCO CONVENCIONAL, PREPARO MECÂNICO COM BETONEIRA 400 L. AF_08/2019</t>
  </si>
  <si>
    <t>ARGAMASSA TRAÇO 1:3 (EM VOLUME DE CIMENTO E AREIA GROSSA ÚMIDA) PARA CHAPISCO CONVENCIONAL, PREPARO MECÂNICO COM BETONEIRA 400 L. AF_08/2019</t>
  </si>
  <si>
    <t>ARGAMASSA TRAÇO 1:2:8 (EM VOLUME DE CIMENTO, CAL E AREIA MÉDIA ÚMIDA) PARA EMBOÇO/MASSA ÚNICA/ASSENTAMENTO DE ALVENARIA DE VEDAÇÃO, PREPARO MECÂNICO COM BETONEIRA 400 L. AF_08/2019</t>
  </si>
  <si>
    <t>CONTRAPISO AUTONIVELANTE, APLICADO SOBRE LAJE, NÃO ADERIDO, ESPESSURA 5CM. AF_06/2014</t>
  </si>
  <si>
    <t>APLICACAO DE TINTA A BASE DE EPOXI SOBRE PISO</t>
  </si>
  <si>
    <t>REVESTIMENTO CERÂMICO PARA PISO COM PLACAS TIPO PORCELANATO DE DIMENSÕES 60X60 CM APLICADA EM AMBIENTES DE ÁREA ENTRE 5 M² E 10 M². AF_06/2014</t>
  </si>
  <si>
    <t>APLICAÇÃO MANUAL DE PINTURA COM TINTA LÁTEX ACRÍLICA EM PAREDES, DUAS DEMÃOS. AF_06/2014</t>
  </si>
  <si>
    <t>APLICAÇÃO MANUAL DE PINTURA COM TINTA LÁTEX ACRÍLICA EM TETO, DUAS DEMÃOS. AF_06/2014</t>
  </si>
  <si>
    <t>EXECUÇÃO DE PAVIMENTO EM PISO INTERTRAVADO, COM BLOCO SEXTAVADO DE 25 X 25 CM, ESPESSURA 8 CM. AF_12/2015</t>
  </si>
  <si>
    <t>COBOGO CERAMICO (ELEMENTO VAZADO), 9X20X20CM, ASSENTADO COM ARGAMASSA TRACO 1:4 DE CIMENTO E AREIA</t>
  </si>
  <si>
    <t>ALVENARIA DE VEDAÇÃO DE BLOCOS CERÂMICOS FURADOS NA VERTICAL DE 19X19X39CM (ESPESSURA 19CM) DE PAREDES COM ÁREA LÍQUIDA MAIOR OU IGUAL A 6M² COM VÃOS E ARGAMASSA DE ASSENTAMENTO COM PREPARO EM BETONEIRA. AF_06/2014</t>
  </si>
  <si>
    <t>ALVENARIA DE VEDAÇÃO DE BLOCOS CERÂMICOS FURADOS NA VERTICAL DE 14X19X39CM (ESPESSURA 14CM) DE PAREDES COM ÁREA LÍQUIDA MAIOR OU IGUAL A 6M² COM VÃOS E ARGAMASSA DE ASSENTAMENTO COM PREPARO EM BETONEIRA. AF_06/2014</t>
  </si>
  <si>
    <t>CARGA E DESCARGA MECANIZADAS DE ENTULHO EM CAMINHAO BASCULANTE 6 M3</t>
  </si>
  <si>
    <t>CARGA, MANOBRAS E DESCARGA DE AREIA, BRITA, PEDRA DE MAO E SOLOS COM CAMINHAO BASCULANTE 6 M3 (DESCARGA LIVRE)</t>
  </si>
  <si>
    <t>REATERRO MANUAL DE VALAS COM COMPACTAÇÃO MECANIZADA. AF_04/2016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</si>
  <si>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</si>
  <si>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EXECUÇÃO E COMPACTAÇÃO DE ATERRO COM SOLO PREDOMINANTEMENTE ARGILOSO - EXCLUSIVE SOLO, ESCAVAÇÃO, CARGA E TRANSPORTE. AF_11/2019</t>
  </si>
  <si>
    <t>ATERRO MECANIZADO DE VALA COM ESCAVADEIRA HIDRÁULICA (CAPACIDADE DA CAÇAMBA: 0,8 M³ / POTÊNCIA: 111 HP), LARGURA ATÉ 1,5 M, PROFUNDIDADE DE 1,5 A 3,0 M, COM SOLO ARGILO-ARENOSO. AF_05/2016</t>
  </si>
  <si>
    <t>ESCAVAÇÃO MANUAL DE VALA COM PROFUNDIDADE MENOR OU IGUAL A 1,30 M. AF_03/2016</t>
  </si>
  <si>
    <t>ESCAVAÇÃO MECANIZADA DE VALA COM PROFUNDIDADE MAIOR QUE 1,5 M ATÉ 3,0 M (MÉDIA ENTRE MONTANTE E JUSANTE/UMA COMPOSIÇÃO POR TRECHO) COM RETROESCAVADEIRA (CAPACIDADE DA CAÇAMBA DA RETRO: 0,26 M3 / POTÊNCIA: 88 HP), LARGURA DE 0,8 M A 1,5 M, EM SOLO DE 1A CATEGORIA, LOCAIS 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</si>
  <si>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</si>
  <si>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</si>
  <si>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FIXAÇÃO UTILIZANDO PARAFUSO E BUCHA DE NYLON, SOMENTE MÃO DE OBRA. AF_10/2016</t>
  </si>
  <si>
    <t>REGISTRO DE GAVETA BRUTO, LATÃO, ROSCÁVEL, 1 1/4, COM ACABAMENTO E CANOPLA CROMADOS, INSTALADO EM RESERVAÇÃO DE ÁGUA DE EDIFICAÇÃO QUE POSSUA RESERVATÓRIO DE FIBRA/FIBROCIMENTO  FORNECIMENTO E INSTALAÇÃO. AF_06/2016</t>
  </si>
  <si>
    <t>REGISTRO DE ESFERA, PVC, ROSCÁVEL, 3/4", FORNECIDO E INSTALADO EM RAMAL DE ÁGUA. AF_03/2015</t>
  </si>
  <si>
    <t>REGISTRO DE GAVETA BRUTO, LATÃO, ROSCÁVEL, 3/4", COM ACABAMENTO E CANOPLA CROMADOS. FORNECIDO E INSTALADO EM RAMAL DE ÁGUA. AF_12/2014</t>
  </si>
  <si>
    <t>CAIXA DE INSPEÇÃO PARA ATERRAMENTO, CIRCULAR, EM POLIETILENO, DIÂMETRO INTERNO = 0,3 M. AF_05/2018</t>
  </si>
  <si>
    <t>TANQUE SÉPTICO CIRCULAR, EM CONCRETO PRÉ-MOLDADO, DIÂMETRO INTERNO = 2,38 M, ALTURA INTERNA = 2,50 M, VOLUME ÚTIL: 10009,8 L (PARA 69 CONTRIBUINTES). AF_05/2018</t>
  </si>
  <si>
    <t>PUXADOR PARA PCD, FIXADO NA PORTA - FORNECIMENTO E INSTALAÇÃO. AF_01/2020</t>
  </si>
  <si>
    <t>BARRA DE APOIO RETA, EM ACO INOX POLIDO, COMPRIMENTO 80 CM,  FIXADA NA PAREDE - FORNECIMENTO E INSTALAÇÃO. AF_01/2020</t>
  </si>
  <si>
    <t>BARRA DE APOIO RETA, EM ACO INOX POLIDO, COMPRIMENTO 60CM, FIXADA NA PAREDE - FORNECIMENTO E INSTALAÇÃO. AF_01/2020</t>
  </si>
  <si>
    <t>CHUVEIRO ELÉTRICO COMUM CORPO PLÁSTICO, TIPO DUCHA  FORNECIMENTO E INSTALAÇÃO. AF_01/2020</t>
  </si>
  <si>
    <t>MICTÓRIO SIFONADO LOUÇA BRANCA  PADRÃO MÉDIO  FORNECIMENTO E INSTALAÇÃO. AF_01/2020</t>
  </si>
  <si>
    <t>SABONETEIRA PLASTICA TIPO DISPENSER PARA SABONETE LIQUIDO COM RESERVATORIO 800 A 1500 ML, INCLUSO FIXAÇÃO. AF_01/2020</t>
  </si>
  <si>
    <t>TORNEIRA CROMADA DE MESA, 1/2 OU 3/4, PARA LAVATÓRIO, PADRÃO POPULAR - FORNECIMENTO E INSTALAÇÃO. AF_01/2020</t>
  </si>
  <si>
    <t>LAVATÓRIO LOUÇA BRANCA COM COLUNA, 45 X 55CM OU EQUIVALENTE, PADRÃO MÉDIO - FORNECIMENTO E INSTALAÇÃO. AF_01/2020</t>
  </si>
  <si>
    <t>VASO SANITÁRIO SIFONADO COM CAIXA ACOPLADA LOUÇA BRANCA - FORNECIMENTO E INSTALAÇÃO. AF_01/2020</t>
  </si>
  <si>
    <t>ENGATE FLEXÍVEL EM PLÁSTICO BRANCO, 1/2 X 30CM - FORNECIMENTO E INSTALAÇÃO. AF_01/2020</t>
  </si>
  <si>
    <t>SIFÃO DO TIPO GARRAFA EM METAL CROMADO 1 X 1.1/2 - FORNECIMENTO E INSTALAÇÃO. AF_01/2020</t>
  </si>
  <si>
    <t>CAIXA SIFONADA, PVC, DN 100 X 100 X 50 MM, JUNTA ELÁSTICA, FORNECIDA E INSTALADA EM RAMAL DE DESCARGA OU EM RAMAL DE ESGOTO SANITÁRIO. AF_12/2014</t>
  </si>
  <si>
    <t>CAIXA ENTERRADA HIDRÁULICA RETANGULAR, EM ALVENARIA COM BLOCOS DE CONCRETO, DIMENSÕES INTERNAS: 0,6X0,6X0,6 M PARA REDE DE DRENAGEM. AF_05/2018</t>
  </si>
  <si>
    <t>CAIXA ENTERRADA HIDRÁULICA RETANGULAR EM ALVENARIA COM TIJOLOS CERÂMICOS MACIÇOS, DIMENSÕES INTERNAS: 0,8X0,8X0,6 M PARA REDE DE ESGOTO. AF_05/2018</t>
  </si>
  <si>
    <t>CAIXA DE INSPEÇÃO EM CONCRETO PRÉ-MOLDADO DN 60CM COM TAMPA H= 60CM - FORNECIMENTO E INSTALACAO</t>
  </si>
  <si>
    <t>74166/1</t>
  </si>
  <si>
    <t>ADAPTADOR COM FLANGES LIVRES, PVC, SOLDÁVEL, DN 40 MM X 1 1/4 , INSTALADO EM RESERVAÇÃO DE ÁGUA DE EDIFICAÇÃO QUE POSSUA RESERVATÓRIO DE FIBRA/FIBROCIMENTO   FORNECIMENTO E INSTALAÇÃO. AF_06/2016</t>
  </si>
  <si>
    <t>ADAPTADOR CURTO COM BOLSA E ROSCA PARA REGISTRO, PVC, SOLDÁVEL, DN  25 MM X 3/4 , INSTALADO EM RESERVAÇÃO DE ÁGUA DE EDIFICAÇÃO QUE POSSUA RESERVATÓRIO DE FIBRA/FIBROCIMENTO   FORNECIMENTO E INSTALAÇÃO. AF_06/2016</t>
  </si>
  <si>
    <t>JOELHO 90 GRAUS COM BUCHA DE LATÃO, PVC, SOLDÁVEL, DN 25MM, X 1/2 INSTALADO EM RAMAL OU SUB-RAMAL DE ÁGUA - FORNECIMENTO E INSTALAÇÃO. AF_12/2014</t>
  </si>
  <si>
    <t>JUNÇÃO SIMPLES, PVC, SERIE NORMAL, ESGOTO PREDIAL, DN 100 X 100 MM, JUNTA ELÁSTICA, FORNECIDO E INSTALADO EM PRUMADA DE ESGOTO SANITÁRIO OU VENTILAÇÃO. AF_12/2014</t>
  </si>
  <si>
    <t>TE, PVC, SERIE NORMAL, ESGOTO PREDIAL, DN 50 X 50 MM, JUNTA ELÁSTICA, FORNECIDO E INSTALADO EM PRUMADA DE ESGOTO SANITÁRIO OU VENTILAÇÃO. AF_12/2014</t>
  </si>
  <si>
    <t>LUVA SIMPLES, PVC, SERIE NORMAL, ESGOTO PREDIAL, DN 50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</si>
  <si>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</si>
  <si>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</si>
  <si>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JUNÇÃO SIMPLES, PVC, SERIE NORMAL, ESGOTO PREDIAL, DN 50 X 50 MM, JUNTA ELÁSTICA, FORNECIDO E INSTALADO EM RAMAL DE DESCARGA OU RAMAL DE ESGOTO SANITÁRIO. AF_12/2014</t>
  </si>
  <si>
    <t>JUNÇÃO SIMPLES, PVC, SERIE NORMAL, ESGOTO PREDIAL, DN 40 MM, JUNTA SOLDÁVEL, FORNECIDO E INSTALADO EM RAMAL DE DESCARGA OU RAMAL DE ESGOTO SANITÁRIO. AF_12/2014</t>
  </si>
  <si>
    <t>LUVA SIMPLES, PVC, SERIE NORMAL, ESGOTO PREDIAL, DN 100 MM, JUNTA ELÁSTICA,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</si>
  <si>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</si>
  <si>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</si>
  <si>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CURVA CURTA 90 GRAUS, PVC, SERIE NORMAL, ESGOTO PREDIAL, DN 50 MM, JUNTA ELÁSTICA,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</si>
  <si>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</si>
  <si>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</si>
  <si>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CURVA CURTA 90 GRAUS, PVC, SERIE NORMAL, ESGOTO PREDIAL, DN 40 MM, JUNTA SOLDÁVEL,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</si>
  <si>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</si>
  <si>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</si>
  <si>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JUNÇÃO SIMPLES, PVC, SERIE R, ÁGUA PLUVIAL, DN 150 X 100 MM, JUNTA ELÁSTICA, FORNECIDO E INSTALADO EM CONDUTORES VERTICAIS DE ÁGUAS PLUVIAIS. AF_12/2014</t>
  </si>
  <si>
    <t>REDUÇÃO EXCÊNTRICA, PVC, SERIE R, ÁGUA PLUVIAL, DN 150 X 100 MM, JUNTA ELÁSTICA, FORNECIDO E INSTALADO EM CONDUTORES VERTICAIS DE ÁGUAS PLUVIAIS. AF_12/2014</t>
  </si>
  <si>
    <t>LUVA SIMPLES, PVC, SERIE R, ÁGUA PLUVIAL, DN 150 MM, JUNTA ELÁSTICA, FORNECIDO E INSTALADO EM CONDUTORES VERTICAIS DE ÁGUAS PLUVIAIS. AF_12/2014</t>
  </si>
  <si>
    <t>ADAPTADOR CURTO COM BOLSA E ROSCA PARA REGISTRO, PVC, SOLDÁVEL, DN 40MM X 1.1/4, INSTALADO EM PRUMADA DE ÁGUA - FORNECIMENTO E INSTALAÇÃO. AF_12/2014</t>
  </si>
  <si>
    <t>JUNÇÃO SIMPLES, PVC, SERIE R, ÁGUA PLUVIAL, DN 100 X 100 MM, JUNTA ELÁSTICA, FORNECIDO E INSTALADO EM RAMAL DE ENCAMINHAMENTO. AF_12/2014</t>
  </si>
  <si>
    <t>JUNÇÃO SIMPLES, PVC, SERIE R, ÁGUA PLUVIAL, DN 50 MM, JUNTA ELÁSTICA, FORNECIDO E INSTALADO EM RAMAL DE ENCAMINHAMENTO. AF_12/2014</t>
  </si>
  <si>
    <t>LUVA SIMPLES, PVC, SERIE R, ÁGUA PLUVIAL, DN 100 MM, JUNTA ELÁSTICA, FORNECIDO E INSTALADO EM RAMAL DE ENCAMINHAMENTO. AF_12/2014</t>
  </si>
  <si>
    <t>BUCHA DE REDUÇÃO LONGA, PVC, SERIE R, ÁGUA PLUVIAL, DN 50 X 40 MM, JUNTA ELÁSTICA, FORNECIDO E INSTALADO EM RAMAL DE ENCAMINHAMENTO. AF_12/2014</t>
  </si>
  <si>
    <t>LUVA SIMPLES, PVC, SERIE R, ÁGUA PLUVIAL, DN 50 MM, JUNTA ELÁSTICA, FORNECIDO E INSTALADO EM RAMAL DE ENCAMINHAMENTO. AF_12/2014</t>
  </si>
  <si>
    <t>JOELHO 45 GRAUS, PVC, SERIE R, ÁGUA PLUVIAL, DN 100 MM, JUNTA ELÁSTICA, FORNECIDO E INSTALADO EM RAMAL DE ENCAMINHAMENTO. AF_12/2014</t>
  </si>
  <si>
    <t>JOELHO 90 GRAUS, PVC, SERIE R, ÁGUA PLUVIAL, DN 100 MM, JUNTA ELÁSTICA, FORNECIDO E INSTALADO EM RAMAL DE ENCAMINHAMENTO. AF_12/2014</t>
  </si>
  <si>
    <t>JOELHO 45 GRAUS, PVC, SERIE R, ÁGUA PLUVIAL, DN 50 MM, JUNTA ELÁSTICA, FORNECIDO E INSTALADO EM RAMAL DE ENCAMINHAMENTO. AF_12/2014</t>
  </si>
  <si>
    <t>JOELHO 90 GRAUS, PVC, SERIE R, ÁGUA PLUVIAL, DN 50 MM, JUNTA ELÁSTICA, FORNECIDO E INSTALADO EM RAMAL DE ENCAMINHAMENTO. AF_12/2014</t>
  </si>
  <si>
    <t>JOELHO 90 GRAUS, PVC, SOLDÁVEL, DN 40MM, INSTALADO EM PRUMADA DE ÁGUA - FORNECIMENTO E INSTALAÇÃO. AF_12/2014</t>
  </si>
  <si>
    <t>JOELHO 90 GRAUS, PVC, SOLDÁVEL, DN 25MM, INSTALADO EM PRUMADA DE ÁGUA - FORNECIMENTO E INSTALAÇÃO. AF_12/2014</t>
  </si>
  <si>
    <t>TE, PVC, SOLDÁVEL, DN 25MM, INSTALADO EM RAMAL DE DISTRIBUIÇÃO DE ÁGUA - FORNECIMENTO E INSTALAÇÃO. AF_12/2014</t>
  </si>
  <si>
    <t>TÊ COM BUCHA DE LATÃO NA BOLSA CENTRAL, PVC, SOLDÁVEL, DN 25MM X 1/2, INSTALADO EM RAMAL OU SUB-RAMAL DE ÁGUA - FORNECIMENTO E INSTALAÇÃO. AF_12/2014</t>
  </si>
  <si>
    <t>JOELHO 90 GRAUS COM BUCHA DE LATÃO, PVC, SOLDÁVEL, DN 25MM, X 3/4 INSTALADO EM RAMAL OU SUB-RAMAL DE ÁGUA - FORNECIMENTO E INSTALAÇÃO. AF_12/2014</t>
  </si>
  <si>
    <t>TUBO PVC, SERIE NORMAL, ESGOTO PREDIAL, DN 150 MM, FORNECIDO E INSTALADO EM SUBCOLETOR AÉREO DE ESGOTO SANITÁRIO. AF_12/2014</t>
  </si>
  <si>
    <t>TUBO PVC, SERIE NORMAL, ESGOTO PREDIAL, DN 100 MM, FORNECIDO E INSTALADO EM PRUMADA DE ESGOTO SANITÁRIO OU VENTILAÇÃO. AF_12/2014</t>
  </si>
  <si>
    <t>TUBO PVC, SERIE NORMAL, ESGOTO PREDIAL, DN 50 MM, FORNECIDO E INSTALADO EM PRUMADA DE ESGOTO SANITÁRIO OU VENTILAÇÃO. AF_12/2014</t>
  </si>
  <si>
    <t>TUBO PVC, SERIE NORMAL, ESGOTO PREDIAL, DN 100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</si>
  <si>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</si>
  <si>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</si>
  <si>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SÉRIE R, ÁGUA PLUVIAL, DN 150 MM, FORNECIDO E INSTALADO EM CONDUTORES VERTICAIS DE ÁGUAS PLUVIAIS. AF_12/2014</t>
  </si>
  <si>
    <t>TUBO PVC, SÉRIE R, ÁGUA PLUVIAL, DN 100 MM, FORNECIDO E INSTALADO EM CONDUTORES VERTICAIS DE ÁGUAS PLUVIAIS. AF_12/2014</t>
  </si>
  <si>
    <t>TUBO PVC, SÉRIE R, ÁGUA PLUVIAL, DN 50 MM, FORNECIDO E INSTALADO EM RAMAL DE ENCAMINHAMENTO. AF_12/2014</t>
  </si>
  <si>
    <t>TUBO, PVC, SOLDÁVEL, DN 40MM, INSTALADO EM PRUMADA DE ÁGUA - FORNECIMENTO E INSTALAÇÃO. AF_12/2014</t>
  </si>
  <si>
    <t>TUBO, PVC, SOLDÁVEL, DN 25MM, INSTALADO EM RAMAL DE DISTRIBUIÇÃO DE ÁGUA - FORNECIMENTO E INSTALAÇÃO. AF_12/2014</t>
  </si>
  <si>
    <t>HASTE DE ATERRAMENTO 3/4  PARA SPDA - FORNECIMENTO E INSTALAÇÃO. AF_12/2017</t>
  </si>
  <si>
    <t>CORDOALHA DE COBRE NU 16 MM², NÃO ENTERRADA, COM ISOLADOR - FORNECIMENTO E INSTALAÇÃO. AF_12/2017</t>
  </si>
  <si>
    <t>INTERRUPTOR SIMPLES (1 MÓDULO) COM 1 TOMADA DE EMBUTIR 2P+T 10 A,  SEM SUPORTE E SEM PLACA - FORNECIMENTO E INSTALAÇÃO. AF_12/2015</t>
  </si>
  <si>
    <t>TOMADA BAIXA DE EMBUTIR (2 MÓDULOS), 2P+T 10 A, SEM SUPORTE E SEM PLACA - FORNECIMENTO E INSTALAÇÃO. AF_12/2015</t>
  </si>
  <si>
    <t>TOMADA ALTA DE EMBUTIR (1 MÓDULO), 2P+T 20 A, SEM SUPORTE E SEM PLACA - FORNECIMENTO E INSTALAÇÃO. AF_12/2015</t>
  </si>
  <si>
    <t>TOMADA ALTA DE EMBUTIR (1 MÓDULO), 2P+T 10 A, SEM SUPORTE E SEM PLACA - FORNECIMENTO E INSTALAÇÃO. AF_12/2015</t>
  </si>
  <si>
    <t>INTERRUPTOR SIMPLES (1 MÓDULO) COM INTERRUPTOR PARALELO (2 MÓDULOS), 10A/250V, INCLUINDO SUPORTE E PLACA - FORNECIMENTO E INSTALAÇÃO. AF_12/2015</t>
  </si>
  <si>
    <t>INTERRUPTOR PARALELO (1 MÓDULO), 10A/250V, INCLUINDO SUPORTE E PLACA - FORNECIMENTO E INSTALAÇÃO. AF_12/2015</t>
  </si>
  <si>
    <t>INTERRUPTOR SIMPLES (1 MÓDULO), 10A/250V, INCLUINDO SUPORTE E PLACA - FORNECIMENTO E INSTALAÇÃO. AF_12/2015</t>
  </si>
  <si>
    <t>QUADRO DE MEDIÇÃO GERAL DE ENERGIA COM 16 MEDIDORES - FORNECIMENTO E INSTALAÇÃO. AF_04/2016</t>
  </si>
  <si>
    <t>CONDULETE DE ALUMÍNIO, TIPO T, PARA ELETRODUTO DE AÇO GALVANIZADO DN 20 MM (3/4''), APARENTE - FORNECIMENTO E INSTALAÇÃO. AF_11/2016_P</t>
  </si>
  <si>
    <t>CONDULETE DE ALUMÍNIO, TIPO LR, PARA ELETRODUTO DE AÇO GALVANIZADO DN 25 MM (1''), APARENTE - FORNECIMENTO E INSTALAÇÃO. AF_11/2016_P</t>
  </si>
  <si>
    <t>CONDULETE DE ALUMÍNIO, TIPO E, PARA ELETRODUTO DE AÇO GALVANIZADO DN 20 MM (3/4''), APARENTE - FORNECIMENTO E INSTALAÇÃO. AF_11/2016_P</t>
  </si>
  <si>
    <t>CONDULETE DE ALUMÍNIO, TIPO C, PARA ELETRODUTO DE AÇO GALVANIZADO DN 20 MM (3/4''), APARENTE - FORNECIMENTO E INSTALAÇÃO. AF_11/2016_P</t>
  </si>
  <si>
    <t>CAIXA RETANGULAR 4" X 2" MÉDIA (1,30 M DO PISO), PVC, INSTALADA EM PAREDE - FORNECIMENTO E INSTALAÇÃO. AF_12/2015</t>
  </si>
  <si>
    <t>CABO DE COBRE FLEXÍVEL ISOLADO, 6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</si>
  <si>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</si>
  <si>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LUVA DE EMENDA PARA ELETRODUTO, AÇO GALVANIZADO, DN 25 MM (1''), APARENTE, INSTALADA EM PAREDE - FORNECIMENTO E INSTALAÇÃO. AF_11/2016_P</t>
  </si>
  <si>
    <t>LUVA PARA ELETRODUTO, PVC, ROSCÁVEL, DN 50 MM (1 1/2") - FORNECIMENTO E INSTALAÇÃO. AF_12/2015</t>
  </si>
  <si>
    <t>LUVA PARA ELETRODUTO, PVC, ROSCÁVEL, DN 20 MM (1/2"), PARA CIRCUITOS TERMINAIS, INSTALADA EM PAREDE - FORNECIMENTO E INSTALAÇÃO. AF_12/2015</t>
  </si>
  <si>
    <t>ELETRODUTO DE AÇO GALVANIZADO, CLASSE LEVE, DN 25 MM (1), APARENTE, INSTALADO EM TETO - FORNECIMENTO E INSTALAÇÃO. AF_11/2016_P</t>
  </si>
  <si>
    <t>ELETRODUTO DE AÇO GALVANIZADO, CLASSE LEVE, DN 20 MM (3/4), APARENTE, INSTALADO EM TETO - FORNECIMENTO E INSTALAÇÃO. AF_11/2016_P</t>
  </si>
  <si>
    <t>ELETRODUTO RÍGIDO ROSCÁVEL, PVC, DN 50 MM (1 1/2") - FORNECIMENTO E INSTALAÇÃO. AF_12/2015</t>
  </si>
  <si>
    <t>ELETRODUTO RÍGIDO ROSCÁVEL, PVC, DN 20 MM (1/2"),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</si>
  <si>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</si>
  <si>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ELETRODUTO FLEXÍVEL CORRUGADO, PVC, DN 25 MM (3/4"), PARA CIRCUITOS TERMINAIS, INSTALADO EM PAREDE - FORNECIMENTO E INSTALAÇÃO. AF_12/2015</t>
  </si>
  <si>
    <t>IMPERMEABILIZAÇÃO DE SUPERFÍCIE COM EMULSÃO ASFÁLTICA, 2 DEMÃOS AF_06/2018</t>
  </si>
  <si>
    <t>IMPERMEABILIZAÇÃO DE SUPERFÍCIE COM MANTA ASFÁLTICA, DUAS CAMADAS, INCLUSIVE APLICAÇÃO DE PRIMER ASFÁLTICO, E=3MM E E=4MM. AF_06/2018</t>
  </si>
  <si>
    <t>IMPERMEABILIZAÇÃO DE PAREDES COM ARGAMASSA DE CIMENTO E AREIA, COM ADITIVO IMPERMEABILIZANTE, E = 2CM. AF_06/2018</t>
  </si>
  <si>
    <t>IMPERMEABILIZAÇÃO DE PISO COM ARGAMASSA DE CIMENTO E AREIA, COM ADITIVO IMPERMEABILIZANTE, E = 2CM. AF_06/2018</t>
  </si>
  <si>
    <t>PEÇA CIRCULAR PRÉ-MOLDADA, VOLUME DE CONCRETO ACIMA DE 100 LITROS, TAXA DE AÇO APROXIMADA DE 30KG/M³. AF_01/2018</t>
  </si>
  <si>
    <t>PEÇA CIRCULAR PRÉ-MOLDADA, VOLUME DE CONCRETO DE 10 A 30 LITROS, TAXA DE FIBRA DE POLIPROPILENO APROXIMADA DE 6 KG/M³. AF_01/2018_P</t>
  </si>
  <si>
    <t>CONCRETAGEM DE BLOCOS DE COROAMENTO E VIGAS BALDRAMES, FCK 30 MPA, COM USO DE BOMBA  LANÇAMENTO, ADENSAMENTO E ACABAMENTO. AF_06/2017</t>
  </si>
  <si>
    <t>CONCRETO FCK = 20MPA, TRAÇO 1:2,7:3 (CIMENTO/ AREIA MÉDIA/ BRITA 1)  - PREPARO MECÂNICO COM BETONEIRA 600 L. AF_07/2016</t>
  </si>
  <si>
    <t>CONCRETO MAGRO PARA LASTRO, TRAÇO 1:4,5:4,5 (CIMENTO/ AREIA MÉDIA/ BRITA 1)  - PREPARO MECÂNICO COM BETONEIRA 400 L. AF_07/2016</t>
  </si>
  <si>
    <t>CONCRETAGEM DE VIGAS E LAJES, FCK=20 MPA, PARA QUALQUER TIPO DE LAJE COM BALDES EM EDIFICAÇÃO TÉRREA, COM ÁREA MÉDIA DE LAJES MENOR OU IGUAL A 20 M² - LANÇAMENTO, ADENSAMENTO E ACABAMENTO. AF_12/2015</t>
  </si>
  <si>
    <t>CONCRETAGEM DE VIGAS E LAJES, FCK=20 MPA, PARA LAJES PREMOLDADAS COM USO DE BOMBA EM EDIFICAÇÃO COM ÁREA MÉDIA DE LAJES MENOR OU IGUAL A 20 M² - LANÇAMENTO, ADENSAMENTO E ACABAMENTO. AF_12/2015</t>
  </si>
  <si>
    <t>GRAUTE FGK=30 MPA; TRAÇO 1:0,02:0,8:1,1 (CIMENTO/ CAL/ AREIA GROSSA/ BRITA 0) - PREPARO MECÂNICO COM BETONEIRA 400 L. AF_02/2015</t>
  </si>
  <si>
    <t>GRAUTEAMENTO DE CINTA SUPERIOR OU DE VERGA EM ALVENARIA ESTRUTURAL. AF_01/2015</t>
  </si>
  <si>
    <t>ARMAÇÃO DE BLOCO, VIGA BALDRAME OU SAPATA UTILIZANDO AÇO CA-50 DE 16 MM - MONTAGEM. AF_06/2017</t>
  </si>
  <si>
    <t>ARMAÇÃO DE BLOCO, VIGA BALDRAME OU SAPATA UTILIZANDO AÇO CA-50 DE 10 MM - MONTAGEM. AF_06/2017</t>
  </si>
  <si>
    <t>ARMAÇÃO DE BLOCO, VIGA BALDRAME OU SAPATA UTILIZANDO AÇO CA-50 DE 8 MM - MONTAGEM. AF_06/2017</t>
  </si>
  <si>
    <t>ARMAÇÃO DE BLOCO, VIGA BALDRAME OU SAPATA UTILIZANDO AÇO CA-50 DE 6,3 MM - MONTAGEM. AF_06/2017</t>
  </si>
  <si>
    <t>CORTE E DOBRA DE AÇO CA-50, DIÂMETRO DE 12,5 MM, UTILIZADO EM ESTRUTURAS DIVERSAS, EXCETO LAJES. AF_12/2015</t>
  </si>
  <si>
    <t>ARMAÇÃO DE LAJE DE UMA ESTRUTURA CONVENCIONAL DE CONCRETO ARMADO EM UMA EDIFICAÇÃO TÉRREA OU SOBRADO UTILIZANDO AÇO CA-60 DE 4,2 MM - MONTAGEM. AF_12/2015</t>
  </si>
  <si>
    <t>ARMAÇÃO DE PILAR OU VIGA DE UMA ESTRUTURA CONVENCIONAL DE CONCRETO ARMADO EM UMA EDIFICAÇÃO TÉRREA OU SOBRADO UTILIZANDO AÇO CA-50 DE 12,5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</si>
  <si>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</si>
  <si>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</si>
  <si>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</si>
  <si>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</si>
  <si>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 EDIFÍCIO DE MÚLTIPLOS PAVIMENTOS UTILIZANDO AÇO CA-60 DE 5,0 MM - MONTAGEM. AF_12/2015</t>
  </si>
  <si>
    <t>ARMAÇÃO DE CINTA DE ALVENARIA ESTRUTURAL; DIÂMETRO DE 10,0 MM. AF_01/2015</t>
  </si>
  <si>
    <t>ARMAÇÃO DE BLOCO, VIGA BALDRAME E SAPATA UTILIZANDO AÇO CA-60 DE 5 MM - MONTAGEM. AF_06/2017</t>
  </si>
  <si>
    <t>FABRICAÇÃO, MONTAGEM E DESMONTAGEM DE FÔRMA PARA VIGA BALDRAME, EM CHAPA DE MADEIRA COMPENSADA RESINADA, E=17 MM, 4 UTILIZAÇÕES. AF_06/2017</t>
  </si>
  <si>
    <t>FABRICAÇÃO, MONTAGEM E DESMONTAGEM DE FÔRMA PARA BLOCO DE COROAMENTO, EM CHAPA DE MADEIRA COMPENSADA RESINADA, E=17 MM, 4 UTILIZAÇÕES. AF_06/2017</t>
  </si>
  <si>
    <t>FABRICAÇÃO, MONTAGEM E DESMONTAGEM DE FÔRMA PARA VIGA BALDRAME, EM MADEIRA SERRADA, E=25 MM, 4 UTILIZAÇÕES. AF_06/2017</t>
  </si>
  <si>
    <t>FABRICAÇÃO, MONTAGEM E DESMONTAGEM DE FÔRMA PARA VIGA BALDRAME, EM MADEIRA SERRADA, E=25 MM, 2 UTILIZAÇÕES. AF_06/2017</t>
  </si>
  <si>
    <t>FABRICAÇÃO DE FÔRMA PARA ESCADAS, COM 2 LANCES, EM CHAPA DE MADEIRA COMPENSADA PLASTIFICADA, E=18 MM. AF_01/2017</t>
  </si>
  <si>
    <t>MONTAGEM E DESMONTAGEM DE FÔRMA DE VIGA, ESCORAMENTO COM PONTALETE DE MADEIRA, PÉ-DIREITO SIMPLES, EM MADEIRA SERRADA, 4 UTILIZAÇÕES. AF_12/2015</t>
  </si>
  <si>
    <t>FABRICAÇÃO DE ESCORAS DO TIPO PONTALETE, EM MADEIRA. AF_12/2015</t>
  </si>
  <si>
    <t>FABRICAÇÃO DE FÔRMA PARA VIGAS, COM MADEIRA SERRADA, E = 25 MM. AF_12/2015</t>
  </si>
  <si>
    <t>FABRICAÇÃO DE FÔRMA PARA VIGAS, EM CHAPA DE MADEIRA COMPENSADA RESINADA, E = 17 MM. AF_12/2015</t>
  </si>
  <si>
    <t>FABRICAÇÃO DE FÔRMA PARA PILARES E ESTRUTURAS SIMILARES, EM CHAPA DE MADEIRA COMPENSADA RESINADA, E = 17 MM. AF_12/2015</t>
  </si>
  <si>
    <t>LASTRO COM MATERIAL GRANULAR (PEDRA BRITADA N.1 E PEDRA BRITADA N.2), APLICADO EM PISOS OU RADIERS, ESPESSURA DE *10 CM*. AF_07/2019</t>
  </si>
  <si>
    <t>ACABAMENTO POLIDO PARA PISO DE CONCRETO ARMADO DE ALTA RESISTÊNCIA. AF_09/2017</t>
  </si>
  <si>
    <t>ESTACA PRÉ-MOLDADA DE CONCRETO SEÇÃO QUADRADA, CAPACIDADE DE 50 TONELADAS, INCLUSO EMENDA (EXCLUSIVE MOBILIZAÇÃO E DESMOBILIZAÇÃO). AF_12/2019</t>
  </si>
  <si>
    <t>CORRIMÃO SIMPLES, DIÂMETRO EXTERNO = 1 1/2", EM AÇO GALVANIZADO. AF_04/2019_P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</si>
  <si>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</si>
  <si>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</si>
  <si>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</si>
  <si>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KIT DE PORTA DE MADEIRA PARA PINTURA, SEMI-OCA (LEVE OU MÉDIA), PADRÃO POPULAR, 60X210CM, ESPESSURA DE 3,5CM, ITENS INCLUSOS: DOBRADIÇAS, MONTAGEM E INSTALAÇÃO DO BATENTE, FECHADURA COM EXECUÇÃO DO FURO - FORNECIMENTO E INSTALAÇÃO. AF_12/2019</t>
  </si>
  <si>
    <t>CALHA EM CHAPA DE AÇO GALVANIZADO NÚMERO 24, DESENVOLVIMENTO DE 50 CM, INCLUSO TRANSPORTE VERTICAL. AF_07/2019</t>
  </si>
  <si>
    <t>CALHA EM CHAPA DE AÇO GALVANIZADO NÚMERO 24, DESENVOLVIMENTO DE 33 CM, INCLUSO TRANSPORTE VERTICAL. AF_07/2019</t>
  </si>
  <si>
    <t>CHI</t>
  </si>
  <si>
    <t>VIBRADOR DE IMERSÃO, DIÂMETRO DE PONTEIRA 45MM, MOTOR ELÉTRICO TRIFÁSICO POTÊNCIA DE 2 CV - CHI DIURNO. AF_06/2015</t>
  </si>
  <si>
    <t>BATE-ESTACAS POR GRAVIDADE, POTÊNCIA DE 160 HP, PESO DO MARTELO ATÉ 3 TONELADAS - CHI DIURNO. AF_11/2014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</si>
  <si>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</si>
  <si>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CHP</t>
  </si>
  <si>
    <t>VIBRADOR DE IMERSÃO, DIÂMETRO DE PONTEIRA 45MM, MOTOR ELÉTRICO TRIFÁSICO POTÊNCIA DE 2 CV - CHP DIURNO. AF_06/2015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</si>
  <si>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</si>
  <si>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EXECUÇÃO DE REFEITÓRIO EM CANTEIRO DE OBRA EM CHAPA DE MADEIRA COMPENSADA, NÃO INCLUSO MOBILIÁRIO E EQUIPAMENTOS. AF_02/2016</t>
  </si>
  <si>
    <t>TUBO DE CONCRETO (SIMPLES) PARA REDES COLETORAS DE ÁGUAS PLUVIAIS, DIÂMETRO DE 400 MM, JUNTA RÍGIDA, INSTALADO EM LOCAL COM BAIXO NÍVEL DE INTERFERÊNCIAS - FORNECIMENTO E ASSENTAMENTO. AF_12/2015</t>
  </si>
  <si>
    <t>TUBO DE CONCRETO (SIMPLES) PARA REDES COLETORAS DE ÁGUAS PLUVIAIS, DIÂMETRO DE 300 MM, JUNTA RÍGIDA, INSTALADO EM LOCAL COM BAIXO NÍVEL DE INTERFERÊNCIAS - FORNECIMENTO E ASSENTAMENTO. AF_12/2015</t>
  </si>
  <si>
    <t xml:space="preserve">MES   </t>
  </si>
  <si>
    <t xml:space="preserve">M     </t>
  </si>
  <si>
    <t>VIGA DE MADEIRA APARELHADA *6 X 12* CM, MACARANDUBA, ANGELIM OU EQUIVALENTE DA REGIAO</t>
  </si>
  <si>
    <t xml:space="preserve">M2    </t>
  </si>
  <si>
    <t xml:space="preserve">UN    </t>
  </si>
  <si>
    <t xml:space="preserve">L     </t>
  </si>
  <si>
    <t>VERGALHAO ZINCADO ROSCA TOTAL, 1/4 " (6,3 MM)</t>
  </si>
  <si>
    <t>VALVULA EM METAL CROMADO PARA LAVATORIO, 1 " SEM LADRAO</t>
  </si>
  <si>
    <t>TRELICA NERVURADA (ESPACADOR), ALTURA = 120,0 MM, DIAMETRO DOS BANZOS INFERIORES E SUPERIOR = 6,0 MM, DIAMETRO DA DIAGONAL = 4,2 MM</t>
  </si>
  <si>
    <t>TOALHEIRO PLASTICO TIPO DISPENSER PARA PAPEL TOALHA INTERFOLHADO</t>
  </si>
  <si>
    <t xml:space="preserve">KG    </t>
  </si>
  <si>
    <t>TINTA EPOXI PREMIUM, BRANCA</t>
  </si>
  <si>
    <t>TIJOLO CERAMICO MACICO *5 X 10 X 20* CM</t>
  </si>
  <si>
    <t xml:space="preserve">M3    </t>
  </si>
  <si>
    <t>TERMINAL DE VENTILACAO, 50 MM, SERIE NORMAL, ESGOTO PREDIAL</t>
  </si>
  <si>
    <t>TELA PLASTICA LARANJA, TIPO TAPUME PARA SINALIZACAO, MALHA RETANGULAR, ROLO 1.20 X 50 M (L X C)</t>
  </si>
  <si>
    <t>TELA DE ACO SOLDADA NERVURADA, CA-60, Q-61, (0,97 KG/M2), DIAMETRO DO FIO = 3,4 MM, LARGURA = 2,45 M, ESPACAMENTO DA MALHA = 15 X 15 CM</t>
  </si>
  <si>
    <t>TE SANITARIO, PVC, DN 100 X 50 MM, SERIE NORMAL, PARA ESGOTO PREDIAL</t>
  </si>
  <si>
    <t>TE REDUCAO PVC, ROSCAVEL, 90 GRAUS,  1.1/2" X 3/4",  AGUA FRIA PREDIAL</t>
  </si>
  <si>
    <t>TABUA DE MADEIRA NAO APARELHADA *2,5 X 20* CM, CEDRINHO OU EQUIVALENTE DA REGIAO</t>
  </si>
  <si>
    <t>SOLUCAO LIMPADORA PARA PVC, FRASCO COM 1000 CM3</t>
  </si>
  <si>
    <t>SOLEIRA EM GRANITO, POLIDO, TIPO ANDORINHA/ QUARTZ/ CASTELO/ CORUMBA OU OUTROS EQUIVALENTES DA REGIAO, L= *15* CM, E=  *2,0* CM</t>
  </si>
  <si>
    <t>SIFAO PLASTICO EXTENSIVEL UNIVERSAL, TIPO COPO</t>
  </si>
  <si>
    <t>REDUCAO EXCENTRICA PVC P/ ESG PREDIAL DN 100 X 50MM</t>
  </si>
  <si>
    <t>PREGO DE ACO POLIDO COM CABECA DUPLA 17 X 27 (2 1/2 X 11)</t>
  </si>
  <si>
    <t>PORCA ZINCADA, SEXTAVADA, DIAMETRO 1/4"</t>
  </si>
  <si>
    <t>PLACA DE OBRA (PARA CONSTRUCAO CIVIL) EM CHAPA GALVANIZADA *N. 22*, ADESIVADA, DE *2,0 X 1,125* M</t>
  </si>
  <si>
    <t>PISO TATIL ALERTA OU DIRECIONAL, DE BORRACHA, COLORIDO, 25 X 25 CM, E = 5 MM, PARA COLA</t>
  </si>
  <si>
    <t>PEDRA BRITADA N. 0, OU PEDRISCO (4,8 A 9,5 MM) POSTO PEDREIRA/FORNECEDOR, SEM FRETE</t>
  </si>
  <si>
    <t>PASTA LUBRIFICANTE PARA TUBOS E CONEXOES COM JUNTA ELASTICA (USO EM PVC, ACO, POLIETILENO E OUTROS) ( DE *400* G)</t>
  </si>
  <si>
    <t>PARAFUSO ZINCADO, SEXTAVADO, COM ROSCA SOBERBA, DIAMETRO 5/16", COMPRIMENTO 80 MM</t>
  </si>
  <si>
    <t>PAPELEIRA PLASTICA TIPO DISPENSER PARA PAPEL HIGIENICO ROLAO</t>
  </si>
  <si>
    <t>MEIO-FIO OU GUIA DE CONCRETO, PRE-MOLDADO, COMP 80 CM, *45 X 18 /12* CM (H X L1/L2)</t>
  </si>
  <si>
    <t>LUMINARIA DE SOBREPOR EM CHAPA DE ACO PARA 1 LAMPADA FLUORESCENTE DE *18* W, ALETADA, COMPLETA (LAMPADA E REATOR INCLUSOS)</t>
  </si>
  <si>
    <t>LUMINARIA ARANDELA TIPO MEIA-LUA COM VIDRO FOSCO *30 X 15* CM, PARA 1 LAMPADA, BASE E27, POTENCIA MAXIMA 40/60 W (NAO INCLUI LAMPADA)</t>
  </si>
  <si>
    <t>LOCACAO DE CONTAINER 2,30 X 4,30 M, ALT. 2,50 M, PARA SANITARIO, COM 3 BACIAS, 4 CHUVEIROS, 1 LAVATORIO E 1 MICTORIO</t>
  </si>
  <si>
    <t>LIXA D'AGUA EM FOLHA, GRAO 100</t>
  </si>
  <si>
    <t>LAVATORIO/CUBA DE SOBREPOR OVAL PEQUENA LOUCA BRANCA SEM LADRAO *31 X 44*</t>
  </si>
  <si>
    <t>LAMPADA LED 6 W BIVOLT BRANCA, FORMATO TRADICIONAL (BASE E27)</t>
  </si>
  <si>
    <t>LAJE PRE-MOLDADA TRELICADA (LAJOTAS + VIGOTAS) PARA PISO, UNIDIRECIONAL, SOBRECARGA DE 200 KG/M2, VAO ATE 6,00 M (SEM COLOCACAO)</t>
  </si>
  <si>
    <t>JUNCAO SIMPLES, PVC, DN 100 X 50 MM, SERIE NORMAL PARA ESGOTO PREDIAL</t>
  </si>
  <si>
    <t>ISOLADOR DE PORCELANA, TIPO ROLDANA, DIMENSOES DE *72* X *72* MM, PARA USO EM BAIXA TENSAO</t>
  </si>
  <si>
    <t>GRANITO PARA BANCADA, POLIDO, TIPO ANDORINHA/ QUARTZ/ CASTELO/ CORUMBA OU OUTROS EQUIVALENTES DA REGIAO, E=  *2,5* CM</t>
  </si>
  <si>
    <t>FITA VEDA ROSCA EM ROLOS DE 18 MM X 10 M (L X C)</t>
  </si>
  <si>
    <t>EXTINTOR DE INCENDIO PORTATIL COM CARGA DE PO QUIMICO SECO (PQS) DE 4 KG, CLASSE BC</t>
  </si>
  <si>
    <t>ESPELHO / PLACA DE 2 POSTOS 4" X 2", PARA INSTALACAO DE TOMADAS E INTERRUPTORES</t>
  </si>
  <si>
    <t>ESPELHO / PLACA DE 1 POSTO 4" X 2", PARA INSTALACAO DE TOMADAS E INTERRUPTORES</t>
  </si>
  <si>
    <t>ESPELHO / PLACA CEGA 4" X 2", PARA INSTALACAO DE TOMADAS E INTERRUPTORES</t>
  </si>
  <si>
    <t>ELEMENTO VAZADO DE CONCRETO, VENEZIANA *40 X 10 X 10* CM</t>
  </si>
  <si>
    <t>DIVISORIA EM GRANITO, COM DUAS FACES POLIDAS, TIPO ANDORINHA/ QUARTZ/ CASTELO/ CORUMBA OU OUTROS EQUIVALENTES DA REGIAO, E=  *3,0* CM</t>
  </si>
  <si>
    <t>CONCRETO USINADO BOMBEAVEL, CLASSE DE RESISTENCIA C30, COM BRITA 0 E 1, SLUMP = 100 +/- 20 MM, INCLUI SERVICO DE BOMBEAMENTO (NBR 8953)</t>
  </si>
  <si>
    <t>CAIXA SIFONADA PVC, 150 X 150 X 50 MM, COM GRELHA REDONDA BRANCA</t>
  </si>
  <si>
    <t>CAIBRO DE MADEIRA NAO APARELHADA *5 X 6* CM, MACARANDUBA, ANGELIM OU EQUIVALENTE DA REGIAO</t>
  </si>
  <si>
    <t>CABECEIRA DIREITA OU ESQUERDA, PVC, PARA CALHA PLUVIAL, DIAMETRO ENTRE 119 E 170 MM, PARA DRENAGEM PREDIAL</t>
  </si>
  <si>
    <t>BUCHA DE REDUCAO DE PVC, SOLDAVEL, LONGA, COM 40 X 25 MM, PARA AGUA FRIA PREDIAL</t>
  </si>
  <si>
    <t>BUCHA DE NYLON SEM ABA S8</t>
  </si>
  <si>
    <t>BUCHA DE NYLON SEM ABA S6</t>
  </si>
  <si>
    <t>BUCHA DE NYLON SEM ABA S4</t>
  </si>
  <si>
    <t>BUCHA DE NYLON SEM ABA S12, COM PARAFUSO DE 5/16" X 80 MM EM ACO ZINCADO COM ROSCA SOBERBA E CABECA SEXTAVADA</t>
  </si>
  <si>
    <t>BUCHA DE NYLON SEM ABA S10</t>
  </si>
  <si>
    <t>ARGILA OU BARRO PARA ATERRO/REATERRO (COM TRANSPORTE ATE 10 KM)</t>
  </si>
  <si>
    <t>ANEL DE CONCRETO ARMADO, D = 3,00 M, H = 0,50 M</t>
  </si>
  <si>
    <t>ANEL BORRACHA, DN 50 MM, PARA TUBO SERIE REFORCADA ESGOTO PREDIAL</t>
  </si>
  <si>
    <t>ANEL BORRACHA, DN 40 MM, PARA TUBO SERIE REFORCADA ESGOTO PREDIAL</t>
  </si>
  <si>
    <t>ANEL BORRACHA PARA TUBO ESGOTO PREDIAL, DN 100 MM (NBR 5688)</t>
  </si>
  <si>
    <t>ANEL BORRACHA PARA TUBO ESGOTO PREDIAL DN 50 MM (NBR 5688)</t>
  </si>
  <si>
    <t>ANEL BORRACHA DN 100 MM, PARA TUBO SERIE REFORCADA ESGOTO PREDIAL</t>
  </si>
  <si>
    <t>ALCA PREFORMADA DE DISTRIBUICAO, EM ACO GALVANIZADO, PARA CONDUTORES DE ALUMINIO AWG 1/0 (CAA 6/1 OU CA 7 FIOS)</t>
  </si>
  <si>
    <t>ADESIVO PLASTICO PARA PVC, FRASCO COM 850 GR</t>
  </si>
  <si>
    <t>ABRACADEIRA EM ACO PARA AMARRACAO DE ELETRODUTOS, TIPO D, COM 3/4" E CUNHA DE FIXACAO</t>
  </si>
  <si>
    <t>ABRACADEIRA EM ACO PARA AMARRACAO DE ELETRODUTOS, TIPO D, COM 1 1/2" E CUNHA DE FIXACAO</t>
  </si>
  <si>
    <t>ABRACADEIRA DE NYLON PARA AMARRACAO DE CABOS, COMPRIMENTO DE 150 X *3,6* MM</t>
  </si>
  <si>
    <t>SINAPI COMPOSIÇÕES</t>
  </si>
  <si>
    <t>MEDIANAS DE MERCADO</t>
  </si>
  <si>
    <t>EMPRESA</t>
  </si>
  <si>
    <t>R$/UND</t>
  </si>
  <si>
    <t>MEDIANA DE MERCADO</t>
  </si>
  <si>
    <t>PREÇO DE MERCADO 01</t>
  </si>
  <si>
    <t>PREÇO DE MERCADO 02</t>
  </si>
  <si>
    <t>PREÇO DE MERCADO 0</t>
  </si>
  <si>
    <t>MED01</t>
  </si>
  <si>
    <t>MED02</t>
  </si>
  <si>
    <t>Empresa:</t>
  </si>
  <si>
    <t>Endereço:</t>
  </si>
  <si>
    <t>Telefone:</t>
  </si>
  <si>
    <t>Contato:</t>
  </si>
  <si>
    <t>Data:</t>
  </si>
  <si>
    <t>MÊS</t>
  </si>
  <si>
    <t>SICRO</t>
  </si>
  <si>
    <t>E9093</t>
  </si>
  <si>
    <t>Veículo leve - 53 kW (sem motorista)</t>
  </si>
  <si>
    <t>COMPOSIÇÕES</t>
  </si>
  <si>
    <t>1.1.2</t>
  </si>
  <si>
    <t>1.1.3</t>
  </si>
  <si>
    <t>1.1.4</t>
  </si>
  <si>
    <t>1.1.5</t>
  </si>
  <si>
    <t>Duração da obra</t>
  </si>
  <si>
    <t>SINAPI INSUMOS</t>
  </si>
  <si>
    <t>Refeitório</t>
  </si>
  <si>
    <t>COMP02</t>
  </si>
  <si>
    <t>VEÍCULOS DE PRODUÇÃO</t>
  </si>
  <si>
    <t>E9506</t>
  </si>
  <si>
    <t>EQUIPAMENTOS DE GRANDE PORTE</t>
  </si>
  <si>
    <t>E9665</t>
  </si>
  <si>
    <t>E9540</t>
  </si>
  <si>
    <t>E9526</t>
  </si>
  <si>
    <t>Caminhão basculante com capacidade de 6 m³ - 136 kW</t>
  </si>
  <si>
    <t>HxUND</t>
  </si>
  <si>
    <t>VB</t>
  </si>
  <si>
    <t>Cavalo mecânico com semirreboque com capacidade de 22 t - 240 kW</t>
  </si>
  <si>
    <t>Trator de esteiras com lâmina - 112 kW</t>
  </si>
  <si>
    <t>Retroescavadeira de pneus - 58 kW</t>
  </si>
  <si>
    <t>E9017</t>
  </si>
  <si>
    <t>Escavadeira hidráulica sobre esteira com capacidade de 0,4 m³ - 64 kW</t>
  </si>
  <si>
    <t>DESMOBILIZAÇÃO DE EQUIPAMENTOS</t>
  </si>
  <si>
    <t>MOBILIZAÇÃO DE EQUIPAMENTOS</t>
  </si>
  <si>
    <t>COMP03</t>
  </si>
  <si>
    <t>Mobilização</t>
  </si>
  <si>
    <t>Desmobilização</t>
  </si>
  <si>
    <t>1.1.6</t>
  </si>
  <si>
    <t>Locação da obra</t>
  </si>
  <si>
    <t>Isolamento e sinalização</t>
  </si>
  <si>
    <t>1.2.1</t>
  </si>
  <si>
    <t>1.2.2</t>
  </si>
  <si>
    <t>MOVIMENTAÇÃO DE TERRA</t>
  </si>
  <si>
    <t>FUNDAÇÕES</t>
  </si>
  <si>
    <t>ALVENARIA DE VEDAÇÃO COM BLOCOS CERÂMICOS</t>
  </si>
  <si>
    <t>COBERTURA</t>
  </si>
  <si>
    <t>IMPERMEABILIZAÇÕES</t>
  </si>
  <si>
    <t>INTALAÇÕES ELÉTRICAS</t>
  </si>
  <si>
    <t>7.1</t>
  </si>
  <si>
    <t>5.1</t>
  </si>
  <si>
    <t>4.1</t>
  </si>
  <si>
    <t>REVESTIMENTOS</t>
  </si>
  <si>
    <t>8.1</t>
  </si>
  <si>
    <t>9.1</t>
  </si>
  <si>
    <t>URBANIZAÇÃO</t>
  </si>
  <si>
    <t>PAVIMENTAÇÃO</t>
  </si>
  <si>
    <t>10.1</t>
  </si>
  <si>
    <t>VIGAS E PILARES</t>
  </si>
  <si>
    <t>LAJES</t>
  </si>
  <si>
    <t>INSTALAÇÕES SISTEMA PREVENTIVO CONTRA INCÊNDIO</t>
  </si>
  <si>
    <t>11.1</t>
  </si>
  <si>
    <t>8.2</t>
  </si>
  <si>
    <t>Caixa sifonada 100x100x50</t>
  </si>
  <si>
    <t>Caixa sifonada 100x150x50</t>
  </si>
  <si>
    <t>Caixa sifonada 150x150x50</t>
  </si>
  <si>
    <t>Sifão de copo p/ pia e lavatório 1"-1-1/2"</t>
  </si>
  <si>
    <t>Sifão flexível p/ mictório 1.1/4"-2"</t>
  </si>
  <si>
    <t>Válvula p/ lavatório e tanque 1"</t>
  </si>
  <si>
    <t>Bucha de redução longa 50mm-40mm</t>
  </si>
  <si>
    <t>Cuva 90° curta 40mm</t>
  </si>
  <si>
    <t>Cuva 90° curta 50mm</t>
  </si>
  <si>
    <t>Joelho 45° 100mm</t>
  </si>
  <si>
    <t>Joelho 45° 40mm</t>
  </si>
  <si>
    <t>Joelho 45° 50mm</t>
  </si>
  <si>
    <t>Joelho 90° c/ anel p/ esgoto secundário 40mm-1.1/2"</t>
  </si>
  <si>
    <t>Junção simples 100mm-50mm</t>
  </si>
  <si>
    <t>Junção simples 100mm-100mm</t>
  </si>
  <si>
    <t>Junção simples 40mm-40mm</t>
  </si>
  <si>
    <t>Junção simples 50mm-50mm</t>
  </si>
  <si>
    <t>Luva simples 100mm</t>
  </si>
  <si>
    <t>Luva simples 50mm</t>
  </si>
  <si>
    <t>Redução excêntrica 100mm-50mm</t>
  </si>
  <si>
    <t>Tubo de PVC ponta-bolsa c/ virola 100mm-4"</t>
  </si>
  <si>
    <t>Tubo rígido c/ ponta lisa 100mm-4"</t>
  </si>
  <si>
    <t>Tubo rígido c/ ponta lisa 150mm-6"</t>
  </si>
  <si>
    <t>Tubo rígido c/ ponta lisa 40mm</t>
  </si>
  <si>
    <t>Tubo rígido c/ ponta lisa 50mm-2"</t>
  </si>
  <si>
    <t>COMP04</t>
  </si>
  <si>
    <t>Caixa de inspeção 60x60cm</t>
  </si>
  <si>
    <t>Poço de visita PVD 120x120cm</t>
  </si>
  <si>
    <t>Calha metálica - cabeceira semi-circular 150mm</t>
  </si>
  <si>
    <t>Calha metálica - calha retangular - 200mmx150mm</t>
  </si>
  <si>
    <t>Calha metálica - calha semi-circular 150mm</t>
  </si>
  <si>
    <t>Joelho 45º PVC -  100mm</t>
  </si>
  <si>
    <t>Joelho 45º PVC -  50mm</t>
  </si>
  <si>
    <t>Joelho 90º PVC - 100mm</t>
  </si>
  <si>
    <t>Joelho 90º PVC - 50mm</t>
  </si>
  <si>
    <t>Junção simples PVC 100mm-100mm</t>
  </si>
  <si>
    <t>Luva simples PVC 100mm</t>
  </si>
  <si>
    <t>Luva simples PVC 50mm</t>
  </si>
  <si>
    <t>Ventilação - Curva 90° curta 50mm</t>
  </si>
  <si>
    <t>Ventilação - Joelho 90º 50mm</t>
  </si>
  <si>
    <t>Ventilação - junção simples 100mm-50mm</t>
  </si>
  <si>
    <t>Ventilação - luva simples 50mm</t>
  </si>
  <si>
    <t>Ventilação - terminal de ventilação 50mm</t>
  </si>
  <si>
    <t>Ventilação - Tubo PVC ponta-bolsa c/ virola 50mm-2"</t>
  </si>
  <si>
    <t>Ventilação - Tubo rígido c/ ponta lisa 50mm-2"</t>
  </si>
  <si>
    <t>Ventilação - Tê sanitário 50mm-50mm</t>
  </si>
  <si>
    <t>Ventilação - Tê sanitário 100mm-50mm</t>
  </si>
  <si>
    <t>Bebedouro 25mm x 1/2"</t>
  </si>
  <si>
    <t>Chuveiro 25mm x 1/2"</t>
  </si>
  <si>
    <t>Mictório de Descarga Descontínua 1/2"</t>
  </si>
  <si>
    <t>Torneira de lavatório 25mm - 1/2"</t>
  </si>
  <si>
    <t>Vaso sanitário c/ cx acoplada 1/2"</t>
  </si>
  <si>
    <t>Registro de chuveiro branco PVC 3/4"</t>
  </si>
  <si>
    <t xml:space="preserve">Registro de gaveta branco bruto 1.1/4" </t>
  </si>
  <si>
    <t>Registro de gaveta branco bruto 3/4"</t>
  </si>
  <si>
    <t>Adaptador soldável c/ flange livre p/ cx d'água 40mm-1.1/4"</t>
  </si>
  <si>
    <t>Adaptador soldável curto c/ bolsa-rosca p/ registro 25mm-3/4"</t>
  </si>
  <si>
    <t>Adaptador soldável curto c/ bolsa-rosca p/ registro 40mm-1.1/4"</t>
  </si>
  <si>
    <t>Bucha de redução soldável longa 40mm-25mm</t>
  </si>
  <si>
    <t>Joelho 90° soldável 25mm</t>
  </si>
  <si>
    <t>Joelho 90° soldável 40mm</t>
  </si>
  <si>
    <t>Tubo PVC rígido soldável 25mm</t>
  </si>
  <si>
    <t>Tubo PVC rígido soldável 40mm</t>
  </si>
  <si>
    <t>Tê 90° soldável 25mm</t>
  </si>
  <si>
    <t>Tê redução 90° soldável 40mm-25mm</t>
  </si>
  <si>
    <t>Tê redução 90° soldável com bucha de latão B central 25mm-1/2"</t>
  </si>
  <si>
    <t>Joelho de redução soldável c/ rosca 25mm-1/2"</t>
  </si>
  <si>
    <t>BUCHA DE REDUCAO DE PVC, SOLDAVEL, LONGA, COM 40 X 25 MM, PARA AGUA FRIA PREDIAL, FORNECIDO E INSTALADO EM RAMAL DE ENCAMINHAMENTO. AF_12/2014</t>
  </si>
  <si>
    <t>COMP05</t>
  </si>
  <si>
    <t>Joelho de redução 90º soldável com bucha de latão 25mm-1/2"</t>
  </si>
  <si>
    <t>Engate flexível cobre cromado com canopla 1/2" - 30cm</t>
  </si>
  <si>
    <t>Engate flexível plástico 1/2"-30cm</t>
  </si>
  <si>
    <t>8.1.1</t>
  </si>
  <si>
    <t>8.1.2</t>
  </si>
  <si>
    <t>Caixa de inspeção esgoto simples 80x80cm</t>
  </si>
  <si>
    <t>Caixa de passagem modulada DN60</t>
  </si>
  <si>
    <t>COMP06</t>
  </si>
  <si>
    <t>CAIXA SIFONADA, PVC, DN 100 X 150 X 50 MM, JUNTA ELÁSTICA, FORNECIDA E INSTALADA EM RAMAL DE DESCARGA OU EM RAMAL DE ESGOTO SANITÁRIO. AF_12/2014</t>
  </si>
  <si>
    <t>COMP07</t>
  </si>
  <si>
    <t>CAIXA SIFONADA PVC, 100 X 150 X 50 MM, COM GRELHA REDONDA BRANCA</t>
  </si>
  <si>
    <t>COMP08</t>
  </si>
  <si>
    <t>COMP09</t>
  </si>
  <si>
    <t>VALVULA EM METAL CROMADO PARA LAVATORIO, 1 " SEM LADRAO - FORNECIMENTO E INSTALAÇÃO.</t>
  </si>
  <si>
    <t>SIFÃO DO TIPO GARRAFA/COPO EM PVC 1.1/4  X 2 - FORNECIMENTO E INSTALAÇÃO</t>
  </si>
  <si>
    <t>COMP10</t>
  </si>
  <si>
    <t>JUNCAO SIMPLES, PVC, DN 100 X 50 MM, SERIE NORMAL PARA ESGOTO PREDIAL FORNECIDO E INSTALADO EM RAMAL DE DESCARGA OU RAMAL DE ESGOTO SANITÁRIO</t>
  </si>
  <si>
    <t>COMP11</t>
  </si>
  <si>
    <t>REDUCAO EXCENTRICA PVC P/ ESG PREDIAL DN 100 X 50MM, FORNECIDO E INSTALADO EM RAMAL DE DESCARGA OU RAMAL DE ESGOTO SANITÁRIO</t>
  </si>
  <si>
    <t>INSTALAÇÕES HIDROSSANITÁRIAS - ÁGUA FRIA</t>
  </si>
  <si>
    <t>TUBOS, CONEXÕES E ACESSÓRIOS - FORNECIMENTO E INSTALAÇÃO</t>
  </si>
  <si>
    <t>INSTALAÇÕES HIDROSSANITÁRIAS - ESGOTO SANITÁRIO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</si>
  <si>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</si>
  <si>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</si>
  <si>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</si>
  <si>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</si>
  <si>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</si>
  <si>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</si>
  <si>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</si>
  <si>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</si>
  <si>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</si>
  <si>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</si>
  <si>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</si>
  <si>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</si>
  <si>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</si>
  <si>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</si>
  <si>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</si>
  <si>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</si>
  <si>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</si>
  <si>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</si>
  <si>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</si>
  <si>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</si>
  <si>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</si>
  <si>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</si>
  <si>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9.1.1</t>
  </si>
  <si>
    <t>10.1.1</t>
  </si>
  <si>
    <t>INSTALAÇÕES HIDROSSANITÁRIAS - DRENAGEM PLUVIAL</t>
  </si>
  <si>
    <t>COMP12</t>
  </si>
  <si>
    <t>CAIXA SIFONADA, PVC, DN 150 X 150 X 50 MM, JUNTA ELÁSTICA, FORNECIDA E INSTALADA EM RAMAL DE DESCARGA OU EM RAMAL DE ESGOTO SANITÁRIO</t>
  </si>
  <si>
    <t>COMP13</t>
  </si>
  <si>
    <t>CAIXA SIFONADA, PVC, DN 150 X 150 X 50 MM, JUNTA ELÁSTICA, FORNECIDA E INSTALADA EM RAMAIS DE ENCAMINHAMENTO DE ÁGUA PLUVIAL</t>
  </si>
  <si>
    <t>COMP14</t>
  </si>
  <si>
    <t>11.1.1</t>
  </si>
  <si>
    <t>12.1</t>
  </si>
  <si>
    <t>10.1.2</t>
  </si>
  <si>
    <t>TOTAL DO ITEM</t>
  </si>
  <si>
    <t>Escavação de vala p/ tubos</t>
  </si>
  <si>
    <t>Reaterro de vala</t>
  </si>
  <si>
    <t>Desconto tubos</t>
  </si>
  <si>
    <t>9.1.2</t>
  </si>
  <si>
    <t>ESTRUTURA METÁLICA</t>
  </si>
  <si>
    <t>6.1.1</t>
  </si>
  <si>
    <t>6.2.1</t>
  </si>
  <si>
    <t>7.1.1</t>
  </si>
  <si>
    <t>TOTAL GERAL</t>
  </si>
  <si>
    <t>CNPJ:</t>
  </si>
  <si>
    <t>E-mail:</t>
  </si>
  <si>
    <t>-</t>
  </si>
  <si>
    <t>BEBEDOURO PURIFICADOR INDUSTRIAL DE COLUNA INOX - 220v</t>
  </si>
  <si>
    <t>Parede de blocos cerâmicos</t>
  </si>
  <si>
    <t>Desconto aberturas e vãos - J03</t>
  </si>
  <si>
    <t>Desconto aberturas e vãos - J04</t>
  </si>
  <si>
    <t>Desconto aberturas e vãos - P02</t>
  </si>
  <si>
    <t>Desconto aberturas e vãos - P03</t>
  </si>
  <si>
    <t>Desconto aberturas e vãos - P04</t>
  </si>
  <si>
    <t>Desconto aberturas e vãos - J01</t>
  </si>
  <si>
    <t>Joelho 90° 100mm</t>
  </si>
  <si>
    <t>Joelho 90° 50mm</t>
  </si>
  <si>
    <t>COMP16</t>
  </si>
  <si>
    <t>COMP17</t>
  </si>
  <si>
    <t>TUBOS, CONEXÕES E ACESSÓRIOS - FORNECIMENTO E INSTALAÇÃO - VENTILAÇÃO</t>
  </si>
  <si>
    <t>INSTALAÇÕES HIDROSSANITÁRIAS - VENTILAÇÃO</t>
  </si>
  <si>
    <t>Poço de visita PVD 80x80cm</t>
  </si>
  <si>
    <t>POÇO DE INSPEÇÃO CIRCULAR PARA DRENAGEM, EM ALVENARIA COM TIJOLOS CERÂMICOS MACIÇOS, DIÂMETRO INTERNO = 0,80 M, INCLUINDO TAMPÃO</t>
  </si>
  <si>
    <t>Junção simples PVC 150mm-100mm</t>
  </si>
  <si>
    <t>Junção simples PVC 50mm-50mm</t>
  </si>
  <si>
    <t>Luva simples PVC 150mm</t>
  </si>
  <si>
    <t>Redução excêntrica 150-100mm</t>
  </si>
  <si>
    <t>Tubo de concreto 30cm</t>
  </si>
  <si>
    <t>Tubo de concreto 40cm</t>
  </si>
  <si>
    <t>PERING</t>
  </si>
  <si>
    <t>PETROSKI</t>
  </si>
  <si>
    <t>PERING MATERIAIS DE CONSTRUÇÃO</t>
  </si>
  <si>
    <t>PETROSKI MATERIAIS DE CONSTRUÇÃO</t>
  </si>
  <si>
    <t>MED04</t>
  </si>
  <si>
    <t>ENGATE FLEXÍVEL COBRE CROMADO COM CANOPLA 1/2"-30cm</t>
  </si>
  <si>
    <t>MARCIAL MÁQUINAS</t>
  </si>
  <si>
    <t>BLUÁGUA</t>
  </si>
  <si>
    <t>BLU ÁGUA</t>
  </si>
  <si>
    <t>01.804.881/0001-66</t>
  </si>
  <si>
    <t>Rua Criciúma, 47, Garcia - Blumenau/SC</t>
  </si>
  <si>
    <t>(47) 3223-3061</t>
  </si>
  <si>
    <t>Maycon</t>
  </si>
  <si>
    <t>MARCIAL MAQUINAS LTDA</t>
  </si>
  <si>
    <t>83.643.395/0001-78</t>
  </si>
  <si>
    <t>Rua Marechal Rondon, 472 - Blumenau/SC</t>
  </si>
  <si>
    <t>(47) 3041-4025</t>
  </si>
  <si>
    <t>vendas@marcialmaquinas.com.br</t>
  </si>
  <si>
    <t>Arruela zamak 1.1/2"</t>
  </si>
  <si>
    <t>Arruela zamak 1/2"</t>
  </si>
  <si>
    <t>Bucha zamak 1.1/2"</t>
  </si>
  <si>
    <t>Bucha zamak 1/2"</t>
  </si>
  <si>
    <t>Caixa PVC 4x2"</t>
  </si>
  <si>
    <t>Condulete de alumínio encaixe tipo C</t>
  </si>
  <si>
    <t>Condulete de alumínio encaixe tipo E</t>
  </si>
  <si>
    <t>Condulete de alumínio encaixe tipo LL 3/4" sem tampa</t>
  </si>
  <si>
    <t>Condulete de alumínio encaixe tipo LR 1" sem tampa</t>
  </si>
  <si>
    <t>Condulete de alumínio encaixe tipo T 3/4" sem tampa</t>
  </si>
  <si>
    <t>Luva PVC rosca 1.1/2"</t>
  </si>
  <si>
    <t>Luva PVC rosca 1/2"</t>
  </si>
  <si>
    <t>Luva aço galvanizado leve 1"</t>
  </si>
  <si>
    <t>Arruela lisa galvanizada 1/4"</t>
  </si>
  <si>
    <t>Arruela lisa galvanizada 5/16"</t>
  </si>
  <si>
    <t>Bucha de nylon S10</t>
  </si>
  <si>
    <t>Bucha de nylon S4</t>
  </si>
  <si>
    <t>Bucha de nylon S6</t>
  </si>
  <si>
    <t>Distânciador baixo p/ tirante 38mm</t>
  </si>
  <si>
    <t>Parafuso fenda galvanizado cabeça panela 2,9x25mm autoatarrachante</t>
  </si>
  <si>
    <t>Parafuso fenda galvanizado cabeça panela 4,2x32mm autoatarrachante</t>
  </si>
  <si>
    <t>Parafuso galvanizado cabeça sextavada 5/16"x2" rosca soberba</t>
  </si>
  <si>
    <t>Parafuso galvanizado cabeça lentilha 1/4"x5/8" máquina rosca total</t>
  </si>
  <si>
    <t>Porca sextavada galvanizada 1/4"</t>
  </si>
  <si>
    <t>Vergalhão galvanizado rosca total 1/4"</t>
  </si>
  <si>
    <t>Cabo monopolar isol. PVC 450/750V 2,5mm² - amarelo</t>
  </si>
  <si>
    <t>Cabo monopolar isol. PVC 450/750V 2,5mm² - azul claro</t>
  </si>
  <si>
    <t>Cabo monopolar isol. PVC 450/750V 2,5mm² - branco</t>
  </si>
  <si>
    <t>Cabo monopolar isol. PVC 450/750V 2,5mm² - verde-amarelo</t>
  </si>
  <si>
    <t>Cabo monopolar isol. PVC 450/750V 2,5mm² - vermelho</t>
  </si>
  <si>
    <t>Cabo monopolar isol. PVC 450/750V 6mm² - azul claro</t>
  </si>
  <si>
    <t>Cabo monopolar isol. PVC 450/750V 6mm² - branco</t>
  </si>
  <si>
    <t>Cabo monopolar isol. PVC 450/750V 6mm² - preto</t>
  </si>
  <si>
    <t>Cabo monopolar isol. PVC 450/750V 6mm² - verde-amarelo</t>
  </si>
  <si>
    <t>Cabo monopolar isol. PVC 450/750V 6mm² - vermelho</t>
  </si>
  <si>
    <t>Caixa de passagem de embutir aço pintada 500x500x150mm</t>
  </si>
  <si>
    <t>MED05</t>
  </si>
  <si>
    <t>MED06</t>
  </si>
  <si>
    <t>MED07</t>
  </si>
  <si>
    <t>MED08</t>
  </si>
  <si>
    <t>MED09</t>
  </si>
  <si>
    <t>MED10</t>
  </si>
  <si>
    <t>MED11</t>
  </si>
  <si>
    <t>MED12</t>
  </si>
  <si>
    <t>MED13</t>
  </si>
  <si>
    <t>MED14</t>
  </si>
  <si>
    <t>MED15</t>
  </si>
  <si>
    <t>MED16</t>
  </si>
  <si>
    <t>MED17</t>
  </si>
  <si>
    <t>MED18</t>
  </si>
  <si>
    <t>MED19</t>
  </si>
  <si>
    <t>MED20</t>
  </si>
  <si>
    <t>MED21</t>
  </si>
  <si>
    <t>MED22</t>
  </si>
  <si>
    <t>MED23</t>
  </si>
  <si>
    <t>MED24</t>
  </si>
  <si>
    <t>MED25</t>
  </si>
  <si>
    <t>MED26</t>
  </si>
  <si>
    <t>MED27</t>
  </si>
  <si>
    <t>MED28</t>
  </si>
  <si>
    <t>ARRUELA ZAMAK 1.1/2"</t>
  </si>
  <si>
    <t>ARRUELA ZAMAK 1/2"</t>
  </si>
  <si>
    <t>BUCHA ZAMAK 1.1/2"</t>
  </si>
  <si>
    <t>BUCHA ZAMAK 1/2"</t>
  </si>
  <si>
    <t>CONDULETE DE ALUMÍNIO ENCAIXE TIPO LL 3/4" SEM TAMPA</t>
  </si>
  <si>
    <t>ARRUELA LISA GALVANIZADA 1/4"</t>
  </si>
  <si>
    <t>ARRUELA LISA GALVANIZADA 5/16"</t>
  </si>
  <si>
    <t>DISTÂNCIADOR BAIXO P/ TIRANTE 38MM</t>
  </si>
  <si>
    <t>PARAFUSO FENDA GALVANIZADO CABEÇA PANELA 2,9X25MM AUTOATARRACHANTE</t>
  </si>
  <si>
    <t>PARAFUSO FENDA GALVANIZADO CABEÇA PANELA 4,2X32MM AUTOATARRACHANTE</t>
  </si>
  <si>
    <t>PARAFUSO GALVANIZADO CABEÇA SEXTAVADA 5/16"X2" ROSCA SOBERBA</t>
  </si>
  <si>
    <t>PARAFUSO GALVANIZADO CABEÇA LENTILHA 1/4"X5/8" MÁQUINA ROSCA TOTAL</t>
  </si>
  <si>
    <t>CAIXA DE PASSAGEM DE EMBUTIR AÇO PINTADA 500X500X150MM</t>
  </si>
  <si>
    <t>Interruptor paralelo de embutir 1 tecla 2"x4"</t>
  </si>
  <si>
    <t>Interruptor simples e paralelo de embutir 2 teclas 2"x4"</t>
  </si>
  <si>
    <t>Interruptor simples de embutir 1 tecla 2"x4"</t>
  </si>
  <si>
    <t>Placa c/ furo 2"x4"</t>
  </si>
  <si>
    <t>Placa p/ 1 função 2"x4"</t>
  </si>
  <si>
    <t>Placa p/ 2 funções 2"x4"</t>
  </si>
  <si>
    <t xml:space="preserve">Interruptor 1 tecla simples e tomada hexagonal s/ placa </t>
  </si>
  <si>
    <t>Tomada hexagonal 2 2P+T 10A</t>
  </si>
  <si>
    <t>Tomada hexagonal 2P+T 20A</t>
  </si>
  <si>
    <t>Tomada hexagonal 2P+T 10A</t>
  </si>
  <si>
    <t>Tampa metálica p/ condulete sobrepor - interruptor 1 tecla simples</t>
  </si>
  <si>
    <t>Tampa metálica p/ condulete sobrepor - tampa cega</t>
  </si>
  <si>
    <t>Tampa metálica p/ condulete sobrepor - tomada hexagonal 2P+T 10A</t>
  </si>
  <si>
    <t>TAMPA METÁLICA P/ CONDULETE SOBREPOR - TAMPA CEGA</t>
  </si>
  <si>
    <t>TAMPA METÁLICA P/ CONDULETE SOBREPOR - TOMADA HEXAGONAL 2P+T 10A</t>
  </si>
  <si>
    <t>Disjuntor monopolar termomagnético 16A</t>
  </si>
  <si>
    <t>Disjuntor monopolar termomagnético 20A</t>
  </si>
  <si>
    <t>Disjuntor monopolar termomagnético 32A</t>
  </si>
  <si>
    <t>Eletrocalha furada tipo C pré-galv.quente - cotovelo reto 50x50mm chapa 18</t>
  </si>
  <si>
    <t>Eletrocalha furada tipo C pré-galv.quente - curva de inversão 50x50mm chapa 18</t>
  </si>
  <si>
    <t>Eletrocalha furada tipo C pré-galv.quente 50x25mm chapa 18</t>
  </si>
  <si>
    <t>Eletrocalha furada tipo C pré-galv.quente - suporte vertical 70x81mm</t>
  </si>
  <si>
    <t>Eletrocalha furada tipo C pré-galv.quente - tê reto 90° 50x50mm chapa 18</t>
  </si>
  <si>
    <t>Eletrocalha furada tipo C pré-galv.quente - tê vertical de descida 50x50mm chapa 18</t>
  </si>
  <si>
    <t>Eletrocalha furada tipo C pré-galv.quente - tala plana perfurada 25mm</t>
  </si>
  <si>
    <t>Eletrocalha furada tipo C pré-galv.quente - tala plana perfurada 50mm</t>
  </si>
  <si>
    <t>ELETROCALHA FURADA TIPO C PRÉ-GALV.QUENTE 50X25MM CHAPA 18</t>
  </si>
  <si>
    <t>Eletrocalha furada tipo C pré-galv.quente - tampa para T reto 50mm chapa 18</t>
  </si>
  <si>
    <t>Eletrocalha furada tipo C pré-galv.quente - tampa para T vertical descida 50mm chapa 18</t>
  </si>
  <si>
    <t>Eletrocalha furada tipo C pré-galv.quente - tampa para curva de inversão 50mm chapa 18</t>
  </si>
  <si>
    <t>Eletrocalha furada tipo C pré-galv.quente - tampa pressão 50mm chapa 18</t>
  </si>
  <si>
    <t>Eletrocalha furada tipo C pré-galv.quente - tampa para cotovelo reto 50mm chapa 18</t>
  </si>
  <si>
    <t>MED29</t>
  </si>
  <si>
    <t>MED30</t>
  </si>
  <si>
    <t>MED31</t>
  </si>
  <si>
    <t>MED32</t>
  </si>
  <si>
    <t>MED33</t>
  </si>
  <si>
    <t>MED34</t>
  </si>
  <si>
    <t>MED35</t>
  </si>
  <si>
    <t>MED36</t>
  </si>
  <si>
    <t>MED38</t>
  </si>
  <si>
    <t>MED39</t>
  </si>
  <si>
    <t>MED40</t>
  </si>
  <si>
    <t>MED41</t>
  </si>
  <si>
    <t>MED43</t>
  </si>
  <si>
    <t>MED44</t>
  </si>
  <si>
    <t>MED45</t>
  </si>
  <si>
    <t>MED47</t>
  </si>
  <si>
    <t>MED50</t>
  </si>
  <si>
    <t>MED51</t>
  </si>
  <si>
    <t>MED52</t>
  </si>
  <si>
    <t>MED53</t>
  </si>
  <si>
    <t>MED54</t>
  </si>
  <si>
    <t>MED55</t>
  </si>
  <si>
    <t>MED56</t>
  </si>
  <si>
    <t>MED57</t>
  </si>
  <si>
    <t>MED58</t>
  </si>
  <si>
    <t>MED59</t>
  </si>
  <si>
    <t>MED63</t>
  </si>
  <si>
    <t>MED64</t>
  </si>
  <si>
    <t>MED66</t>
  </si>
  <si>
    <t>TAMPA METÁLICA P/ CONDULETE SOBREPOR - INTERRUPTOR 1 TECLA SIMPLES</t>
  </si>
  <si>
    <t>ELETROCALHA FURADA TIPO C PRÉ-GALV.QUENTE - COTOVELO RETO 50X50MM CHAPA 18</t>
  </si>
  <si>
    <t>ELETROCALHA FURADA TIPO C PRÉ-GALV.QUENTE - CURVA DE INVERSÃO 50X50MM CHAPA 18</t>
  </si>
  <si>
    <t>ELETROCALHA FURADA TIPO C PRÉ-GALV.QUENTE - SUPORTE VERTICAL 70X81MM</t>
  </si>
  <si>
    <t>ELETROCALHA FURADA TIPO C PRÉ-GALV.QUENTE - TÊ RETO 90° 50X50MM CHAPA 18</t>
  </si>
  <si>
    <t>ELETROCALHA FURADA TIPO C PRÉ-GALV.QUENTE - TÊ VERTICAL DE DESCIDA 50X50MM CHAPA 18</t>
  </si>
  <si>
    <t>ELETROCALHA FURADA TIPO C PRÉ-GALV.QUENTE - TALA PLANA PERFURADA 25MM</t>
  </si>
  <si>
    <t>ELETROCALHA FURADA TIPO C PRÉ-GALV.QUENTE - TALA PLANA PERFURADA 50MM</t>
  </si>
  <si>
    <t>ELETROCALHA FURADA TIPO C PRÉ-GALV.QUENTE - TAMPA PARA T RETO 50MM CHAPA 18</t>
  </si>
  <si>
    <t>ELETROCALHA FURADA TIPO C PRÉ-GALV.QUENTE - TAMPA PARA T VERTICAL DESCIDA 50MM CHAPA 18</t>
  </si>
  <si>
    <t>ELETROCALHA FURADA TIPO C PRÉ-GALV.QUENTE - TAMPA PARA COTOVELO RETO 50MM CHAPA 18</t>
  </si>
  <si>
    <t>ELETROCALHA FURADA TIPO C PRÉ-GALV.QUENTE - TAMPA PARA CURVA DE INVERSÃO 50MM CHAPA 18</t>
  </si>
  <si>
    <t>ELETROCALHA FURADA TIPO C PRÉ-GALV.QUENTE - TAMPA PRESSÃO 50MM CHAPA 18</t>
  </si>
  <si>
    <t>Eletroduto PVC flexível leve 1"</t>
  </si>
  <si>
    <t>Eletroduto PVC flexível leve 3/4"</t>
  </si>
  <si>
    <t>Eletroduto PVC flexível pesado 1.1/2"</t>
  </si>
  <si>
    <t>ELETRODUTO PVC FLEXÍVEL PESADO 1.1/2"</t>
  </si>
  <si>
    <t>Eletroduto PVC rosca 1.1/2"</t>
  </si>
  <si>
    <t>Eletroduto PVC rosca 1/2"</t>
  </si>
  <si>
    <t>Eletroduto metálico rígido leve - braçadeira galv.tipo cunha 3/4"</t>
  </si>
  <si>
    <t>Eletroduto métalico rígido leve galvanizado 3/4"</t>
  </si>
  <si>
    <t>Eletroduto metálico rígido pesado - braçadeira galv.tipo cunha 1.1/2"</t>
  </si>
  <si>
    <t>Eletroduto metálico rígido pesado galvanizado 1.1/2"</t>
  </si>
  <si>
    <t>Abraçadeira de nylon 1094mm</t>
  </si>
  <si>
    <t>Alça pré-formada de distribuição para condutor 10mm²</t>
  </si>
  <si>
    <t>Armação secundária aço laminado - haste de 150mm</t>
  </si>
  <si>
    <t>Bucha plástica S8</t>
  </si>
  <si>
    <t>Cabo de cobre nu 16mm²</t>
  </si>
  <si>
    <t>Caixa de PVC insepção aterramento</t>
  </si>
  <si>
    <t>Conector tipo cunha para condutor 16/16mm²</t>
  </si>
  <si>
    <t>Conector tipo cunha para condutor 6/16mm²</t>
  </si>
  <si>
    <t>Haste de aterramento galvanizada 2000mm</t>
  </si>
  <si>
    <t>Isolador roldana 600V porcelana vidrada</t>
  </si>
  <si>
    <t>Parafuso autoatarraxante soberba 6,3x38mm</t>
  </si>
  <si>
    <t>Parafuso cabeça quadrada 200x80x16mm para poste de concreto</t>
  </si>
  <si>
    <t>Parafuso cabeça limão c/ fenda 3/16"x1" c/ porca e arruela</t>
  </si>
  <si>
    <t>Parafuso cabeça limão c/ fenda 3/16"x3/8" c/ porca e arruela</t>
  </si>
  <si>
    <t>Parafuso tipo fenda, cabeça plana escariada, bicromatizado 5,0x50mm para bucha S8</t>
  </si>
  <si>
    <t>Poste de concreto armado L=5,0m, 150daN</t>
  </si>
  <si>
    <t>Prensa-cabo rosqueável para furo de 28mm e cabo de 6 a 12mm</t>
  </si>
  <si>
    <t>Ponto de luz 100W</t>
  </si>
  <si>
    <t>Ponto de luz 18W</t>
  </si>
  <si>
    <t>Ponto de luz 24W</t>
  </si>
  <si>
    <t>Caixa para medidor polifásico em policarbonato MPP padrão CELESC</t>
  </si>
  <si>
    <t>Quadro de distribuição de embutir barr. Monof. Capacidade 8 disjuntores monop.</t>
  </si>
  <si>
    <t>Quadro de distribuição de embutir barr. Trif. Capacidade 12 disjuntores monop.</t>
  </si>
  <si>
    <t>PEÇAS E ACESSÓRIOS - FORNECIMENTO E INSTALAÇÃO</t>
  </si>
  <si>
    <t>Bloco autônomo de iluminação (30 leds slim 1W) autonomia mínima de 1h</t>
  </si>
  <si>
    <t>Bloco autônomo de iluminação (2 faróis com 24 leds 2W em cada) autonomia mínima de 1h</t>
  </si>
  <si>
    <t>Placa de saída autônoma face siples com autonomía mínima de 2h - L=25cm x H=16cm</t>
  </si>
  <si>
    <t>Extintor de incêndio PQS 4kg</t>
  </si>
  <si>
    <t>Placa de identificação de lotação máxima</t>
  </si>
  <si>
    <t>Placa de saída autônoma face dupla com seta indicativa com autonomía mínima de 2h - L=24cm x H=18cm - incluso sistema de fixação</t>
  </si>
  <si>
    <t>Placa "Proibido colocar materiais"</t>
  </si>
  <si>
    <t>Pintura de sinalização em piso</t>
  </si>
  <si>
    <t>CONECTOR TIPO CUNHA PARA CONDUTOR 16/16MM²</t>
  </si>
  <si>
    <t>CONECTOR TIPO CUNHA PARA CONDUTOR 6/16MM²</t>
  </si>
  <si>
    <t>PARAFUSO AUTOATARRAXANTE SOBERBA 6,3X38MM</t>
  </si>
  <si>
    <t>PARAFUSO CABEÇA QUADRADA 200X80X16MM PARA POSTE DE CONCRETO</t>
  </si>
  <si>
    <t>PARAFUSO CABEÇA LIMÃO C/ FENDA 3/16"X1" C/ PORCA E ARRUELA</t>
  </si>
  <si>
    <t>PARAFUSO CABEÇA LIMÃO C/ FENDA 3/16"X3/8" C/ PORCA E ARRUELA</t>
  </si>
  <si>
    <t>PARAFUSO TIPO FENDA, CABEÇA PLANA ESCARIADA, BICROMATIZADO 5,0X50MM PARA BUCHA S8</t>
  </si>
  <si>
    <t>POSTE DE CONCRETO ARMADO L=5,0M, 150DAN</t>
  </si>
  <si>
    <t>PRENSA-CABO ROSQUEÁVEL PARA FURO DE 28MM E CABO DE 6 A 12MM</t>
  </si>
  <si>
    <t>BLOCO AUTÔNOMO DE ILUMINAÇÃO (30 LEDS SLIM 1W) AUTONOMIA MÍNIMA DE 1H</t>
  </si>
  <si>
    <t>BLOCO AUTÔNOMO DE ILUMINAÇÃO (2 FARÓIS COM 24 LEDS 2W EM CADA) AUTONOMIA MÍNIMA DE 1H</t>
  </si>
  <si>
    <t>PLACA DE SAÍDA AUTÔNOMA FACE SIPLES COM AUTONOMÍA MÍNIMA DE 2H - L=25CM X H=16CM</t>
  </si>
  <si>
    <t>PLACA DE SAÍDA AUTÔNOMA FACE DUPLA COM SETA INDICATIVA COM AUTONOMÍA MÍNIMA DE 2H - L=24CM X H=18CM - INCLUSO SISTEMA DE FIXAÇÃO</t>
  </si>
  <si>
    <t>PLACA "PROIBIDO COLOCAR MATERIAIS"</t>
  </si>
  <si>
    <t>PLACA DE IDENTIFICAÇÃO DE LOTAÇÃO MÁXIMA</t>
  </si>
  <si>
    <t>9.1.3</t>
  </si>
  <si>
    <t>9.1.4</t>
  </si>
  <si>
    <t>9.1.5</t>
  </si>
  <si>
    <t>11.1.2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</si>
  <si>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</si>
  <si>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</si>
  <si>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</si>
  <si>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</si>
  <si>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</si>
  <si>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</si>
  <si>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</si>
  <si>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</si>
  <si>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</si>
  <si>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</si>
  <si>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</si>
  <si>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</si>
  <si>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</si>
  <si>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</si>
  <si>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</si>
  <si>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</si>
  <si>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EQUIPAMENTOS E MOBILIÁRIO</t>
  </si>
  <si>
    <t>Saboneteira</t>
  </si>
  <si>
    <t>Barra de apoio PcD</t>
  </si>
  <si>
    <t>VEDAÇÕES E FECHAMENTOS</t>
  </si>
  <si>
    <t>FECHAMENTO METÁLICO</t>
  </si>
  <si>
    <t>ESQUADRIAS - PORTAS E JANELAS</t>
  </si>
  <si>
    <t>4.2</t>
  </si>
  <si>
    <t>4.3</t>
  </si>
  <si>
    <t>4.4</t>
  </si>
  <si>
    <t>5.1.1</t>
  </si>
  <si>
    <t>2.1.2</t>
  </si>
  <si>
    <t>2.2</t>
  </si>
  <si>
    <t>2.2.1</t>
  </si>
  <si>
    <t>3.1.1</t>
  </si>
  <si>
    <t>3.2.1</t>
  </si>
  <si>
    <t>4.1.1</t>
  </si>
  <si>
    <t>4.1.2</t>
  </si>
  <si>
    <t>4.2.1</t>
  </si>
  <si>
    <t>4.3.1</t>
  </si>
  <si>
    <t>4.4.1</t>
  </si>
  <si>
    <t>Janela J01</t>
  </si>
  <si>
    <t>Porta P01</t>
  </si>
  <si>
    <t>Porta P06</t>
  </si>
  <si>
    <t>Janela J02</t>
  </si>
  <si>
    <t>Janela J03</t>
  </si>
  <si>
    <t>Janela J04</t>
  </si>
  <si>
    <t>Porta P05</t>
  </si>
  <si>
    <t>Porta P02</t>
  </si>
  <si>
    <t>Porta P03</t>
  </si>
  <si>
    <t>Porta P04</t>
  </si>
  <si>
    <t>REVESTIMENTO PORCELANATO</t>
  </si>
  <si>
    <t>REVESTIMENTO CIMENTO POLIDO</t>
  </si>
  <si>
    <t>5.2</t>
  </si>
  <si>
    <t>5.2.1</t>
  </si>
  <si>
    <t>5.3</t>
  </si>
  <si>
    <t>5.3.1</t>
  </si>
  <si>
    <t>5.4</t>
  </si>
  <si>
    <t>5.4.1</t>
  </si>
  <si>
    <t>REVESTIMENTO EM PINTURA EPOXI</t>
  </si>
  <si>
    <t>REVESTIMENTO PINTURA ACRÍLICA</t>
  </si>
  <si>
    <t>5.4.2</t>
  </si>
  <si>
    <t>APLICAÇÃO MANUAL DE PINTURA COM TINTA EPÓXI EM PAREDES, DUAS DEMÃOS</t>
  </si>
  <si>
    <t>7.2</t>
  </si>
  <si>
    <t>7.2.1</t>
  </si>
  <si>
    <t>2.1.1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</si>
  <si>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</si>
  <si>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</si>
  <si>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</si>
  <si>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</si>
  <si>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</si>
  <si>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</si>
  <si>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</si>
  <si>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</si>
  <si>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</si>
  <si>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Vestiário feminino</t>
  </si>
  <si>
    <t>Banheiro PcD</t>
  </si>
  <si>
    <t>Banheiro feminino</t>
  </si>
  <si>
    <t>Vestiário masculino</t>
  </si>
  <si>
    <t>Banheiro masculino</t>
  </si>
  <si>
    <t>Sala de aula</t>
  </si>
  <si>
    <t>Circulação</t>
  </si>
  <si>
    <t>CHAPISCO E REBOCO</t>
  </si>
  <si>
    <t>Papeleira - papel higiênico</t>
  </si>
  <si>
    <t>Papeleira - papel toalha</t>
  </si>
  <si>
    <t>Trave de futsal com tabela de basquete</t>
  </si>
  <si>
    <t>Tela de polietileno 2mm</t>
  </si>
  <si>
    <t>Bloco B1</t>
  </si>
  <si>
    <t>Bloco B2</t>
  </si>
  <si>
    <t>Bloco B3</t>
  </si>
  <si>
    <t>Escavação</t>
  </si>
  <si>
    <t>Desconto Bloco B1</t>
  </si>
  <si>
    <t>Desconto Bloco B2</t>
  </si>
  <si>
    <t>Desconto Bloco B3</t>
  </si>
  <si>
    <t>Transporte até bota-fora</t>
  </si>
  <si>
    <t>2.2.2</t>
  </si>
  <si>
    <t>2.2.3</t>
  </si>
  <si>
    <t>2.2.4</t>
  </si>
  <si>
    <t>2.3</t>
  </si>
  <si>
    <t>2.1.3</t>
  </si>
  <si>
    <t>2.1.4</t>
  </si>
  <si>
    <t>Vigas baldrame</t>
  </si>
  <si>
    <t>Concreto - Viga baldrame moldada in loco (conf. Projeto)</t>
  </si>
  <si>
    <t>Fôrma - Viga baldrame moldada in loco (conf. Projeto)</t>
  </si>
  <si>
    <t>Aço Ø5,0mm - Viga baldrame moldada in loco (conf. Projeto)</t>
  </si>
  <si>
    <t>Aço Ø6,3mm - Viga baldrame moldada in loco (conf. Projeto)</t>
  </si>
  <si>
    <t>Aço Ø8,0mm - Viga baldrame moldada in loco (conf. Projeto)</t>
  </si>
  <si>
    <t>Aço Ø10,0mm - Viga baldrame moldada in loco (conf. Projeto)</t>
  </si>
  <si>
    <t>Aço Ø16,0mm - Viga baldrame moldada in loco (conf. Projeto)</t>
  </si>
  <si>
    <t>2.2.5</t>
  </si>
  <si>
    <t>2.2.6</t>
  </si>
  <si>
    <t>2.2.7</t>
  </si>
  <si>
    <t>2.2.8</t>
  </si>
  <si>
    <t>2.2.9</t>
  </si>
  <si>
    <t>2.2.10</t>
  </si>
  <si>
    <t>2.2.11</t>
  </si>
  <si>
    <t>Aço Ø12,5mm</t>
  </si>
  <si>
    <t>Concreto - Bloco de coroamento in loco (conf. Projeto)</t>
  </si>
  <si>
    <t>Bloco B4</t>
  </si>
  <si>
    <t>Bloco B5</t>
  </si>
  <si>
    <t>Bloco B6</t>
  </si>
  <si>
    <t>Desconto Bloco B4</t>
  </si>
  <si>
    <t>Desconto Bloco B5</t>
  </si>
  <si>
    <t>Desconto Bloco B6</t>
  </si>
  <si>
    <t>Bloco B7</t>
  </si>
  <si>
    <t>Desconto Bloco B7</t>
  </si>
  <si>
    <t>Fôrma - Bloco de coroamento in loco (conf. Projeto)</t>
  </si>
  <si>
    <t>Aço Ø10,0mm - Bloco de coroamento in loco (conf. Projeto)</t>
  </si>
  <si>
    <t>Aço Ø8,0mm - Bloco de coroamento in loco (conf. Projeto)</t>
  </si>
  <si>
    <t>Aço Ø6,3mm - Bloco de coroamento in loco (conf. Projeto)</t>
  </si>
  <si>
    <t>Aço Ø5,0mm - Bloco de coroamento in loco (conf. Projeto)</t>
  </si>
  <si>
    <t>Impermeabilização superfície vigas baldrame</t>
  </si>
  <si>
    <t>2.3.1</t>
  </si>
  <si>
    <t>Laje treliçada 1D h=15cm</t>
  </si>
  <si>
    <t>2.3.2</t>
  </si>
  <si>
    <t>2.4</t>
  </si>
  <si>
    <t>2.4.1</t>
  </si>
  <si>
    <t>Laje alveolar h=20cm</t>
  </si>
  <si>
    <t>Vigas moldadas in loco</t>
  </si>
  <si>
    <t>Janela J01 - pingadeira</t>
  </si>
  <si>
    <t>Janela J02 - pingadeira</t>
  </si>
  <si>
    <t>Janela J03 - pingadeira</t>
  </si>
  <si>
    <t>Janela J04 - pingadeira</t>
  </si>
  <si>
    <t>4.4.11</t>
  </si>
  <si>
    <t>Letreiro e logo em ACM</t>
  </si>
  <si>
    <t>MED68</t>
  </si>
  <si>
    <t>MED69</t>
  </si>
  <si>
    <t>LETREIRO E LOGO EM ACM e=8cm - CONFORME PROJETO - INCLUSO FORNECIMENTO E INSTALAÇÃO</t>
  </si>
  <si>
    <t>4.5</t>
  </si>
  <si>
    <t>DIVISÓRIAS</t>
  </si>
  <si>
    <t>Divisória de banheiro em granito - vestiário fem.</t>
  </si>
  <si>
    <t>Divisória de banheiro em granito - banheiro fem.</t>
  </si>
  <si>
    <t>Divisória de banheiro em granito - vestiário masc.</t>
  </si>
  <si>
    <t>Divisória de banheiro em granito - banheiro masc.</t>
  </si>
  <si>
    <t>4.5.1</t>
  </si>
  <si>
    <t>WOMATEL</t>
  </si>
  <si>
    <t>JOCLAMAR</t>
  </si>
  <si>
    <t>DIOGO MARCELINO SASSE</t>
  </si>
  <si>
    <t>RUA DR. PEDRO ZIMMERMANN, 3210 - BNU/SC</t>
  </si>
  <si>
    <t>(47) 2102-6655</t>
  </si>
  <si>
    <t>WOMATEL COMERCIO DE MATERIAL ELETRICO LTDA</t>
  </si>
  <si>
    <t>RUA DOS CAÇADORES - BLUMENAU/SC</t>
  </si>
  <si>
    <t>(47)33224357</t>
  </si>
  <si>
    <t>82.741.760/0001-14</t>
  </si>
  <si>
    <t>ANDREIA</t>
  </si>
  <si>
    <t>NEONGAS</t>
  </si>
  <si>
    <t>RUA NILTON CARDOSO, 285 - GASPAR/SC</t>
  </si>
  <si>
    <t xml:space="preserve"> </t>
  </si>
  <si>
    <t>47 3397-3339</t>
  </si>
  <si>
    <t>morgana@neongas.com.br</t>
  </si>
  <si>
    <t>MORGANA</t>
  </si>
  <si>
    <t>ARTEPRO</t>
  </si>
  <si>
    <t>ARTEPRO COMUNICAÇÃO VISUAL</t>
  </si>
  <si>
    <t>AGNES ROQUE DE LIMA</t>
  </si>
  <si>
    <t>47 3338-1004</t>
  </si>
  <si>
    <t>comercial@artepro.com.br</t>
  </si>
  <si>
    <t>10.952.143/0001-57</t>
  </si>
  <si>
    <t xml:space="preserve"> RODOVIA BR 470 (KM 57) 2926 - BLUMENAU/SC</t>
  </si>
  <si>
    <t>ZEUS DO BRASIL</t>
  </si>
  <si>
    <t>47 3231-1111</t>
  </si>
  <si>
    <t>comercial62@zeusdobrasil.com.br</t>
  </si>
  <si>
    <t>JACKSON LUIZ VANELLI</t>
  </si>
  <si>
    <t>JANELA J01 150x60cm - CONFORME PROJETO - INCLUSO FORNECIMENTO E INSTALAÇÃO</t>
  </si>
  <si>
    <t>JANELA J02 245x60cm - CONFORME PROJETO - INCLUSO FORNECIMENTO E INSTALAÇÃO</t>
  </si>
  <si>
    <t>JANELA J03 300x60cm - CONFORME PROJETO - INCLUSO FORNECIMENTO E INSTALAÇÃO</t>
  </si>
  <si>
    <t>JANELA J04 400x190cm - CONFORME PROJETO - INCLUSO FORNECIMENTO E INSTALAÇÃO</t>
  </si>
  <si>
    <t>PORTA P05 200x255cm - CONFORME PROJETO - INCLUSO FORNECIMENTO E INSTALAÇÃO</t>
  </si>
  <si>
    <t>PORTA P04 200x205cm - CONFORME PROJETO - INCLUSO FORNECIMENTO E INSTALAÇÃO</t>
  </si>
  <si>
    <t>ALUMIBLU</t>
  </si>
  <si>
    <t>RUA : GUSTAVO POEPPER - 134 - BLUMENAU/SC</t>
  </si>
  <si>
    <t>47- 33281392- 47- 98805-1750</t>
  </si>
  <si>
    <t>JENIFFER</t>
  </si>
  <si>
    <t>ANTÔNIO JOSÉ CORRÊA ME (ALUMIBLU ESQUADRIAS)</t>
  </si>
  <si>
    <t>27.312.574/0001-51</t>
  </si>
  <si>
    <t>alumiblu@terra.com.br</t>
  </si>
  <si>
    <t>82.699.588/0001-88</t>
  </si>
  <si>
    <t>ROD BR 470, 8484, KM 63 SALA 02 - BLUMENAU/SC</t>
  </si>
  <si>
    <t>LUMINOSOS NEONGAS LTDA</t>
  </si>
  <si>
    <t>82.961.095/0001-74</t>
  </si>
  <si>
    <t>75.795.625/0001-96</t>
  </si>
  <si>
    <t>00.265.933/0001-00</t>
  </si>
  <si>
    <t>R AMAZONAS, 3101 - BLUMENAU/SC</t>
  </si>
  <si>
    <t>(047) 3241-661</t>
  </si>
  <si>
    <t>01.398.219/0001-53</t>
  </si>
  <si>
    <t>RUA FREDERICO JENSEN, 3463 - BLUMENAU/SC</t>
  </si>
  <si>
    <t>(47) 3334-4040</t>
  </si>
  <si>
    <t>AMERICANAS</t>
  </si>
  <si>
    <t>00.776.574/0006-60</t>
  </si>
  <si>
    <t>R. SACADURA CABRAL, 102 - RIO DE JANEIRO/RJ</t>
  </si>
  <si>
    <t>atendimento.acom@americanas.com</t>
  </si>
  <si>
    <t>B2W - COMPANHIA DIGITAL (AMERICANAS)</t>
  </si>
  <si>
    <t>LOJA VIRTUAL</t>
  </si>
  <si>
    <t>Empolamento - 40%</t>
  </si>
  <si>
    <t>Desconto reaterro (empolamento já aplicado)</t>
  </si>
  <si>
    <t>ESTRUTURA PRÉ-MOLDADA</t>
  </si>
  <si>
    <t>Pilares moldados in loco</t>
  </si>
  <si>
    <t>CONCRETAGEM DE PILARES, FCK = 30 MPA, COM USO DE BOMBA EM EDIFICAÇÃO COM SEÇÃO MÉDIA DE PILARES MENOR OU IGUAL A 0,25 M² - LANÇAMENTO, ADENSAMENTO E ACABAMENTO</t>
  </si>
  <si>
    <t>CONCRETAGEM DE VIGAS E LAJES, FCK=30 MPA, PARA LAJES PREMOLDADAS COM USO DE BOMBA EM EDIFICAÇÃO COM ÁREA MÉDIA DE LAJES MAIOR QUE 20 M² - LANÇAMENTO, ADENSAMENTO E ACABAMENTO. AF_12/2015</t>
  </si>
  <si>
    <t>Aço Ø5,0mm - pilares moldados in loco (cfe projeto)</t>
  </si>
  <si>
    <t>Aço Ø6,3mm - pilares moldados in loco (cfe projeto)</t>
  </si>
  <si>
    <t>Aço Ø12,5mm - pilares moldados in loco (cfe projeto)</t>
  </si>
  <si>
    <t>Aço Ø16,0mm - pilares moldados in loco (cfe projeto)</t>
  </si>
  <si>
    <t>Aço Ø10,0mm - pilares moldados in loco (cfe projeto)</t>
  </si>
  <si>
    <t>Vigas moldadas in loco - inclinada</t>
  </si>
  <si>
    <t>Vigas moldadas in loco - terreo</t>
  </si>
  <si>
    <t>Aço Ø5,0mm - vigas moldados in loco - terreo (cfe projeto)</t>
  </si>
  <si>
    <t>Aço Ø16,0mm - vigas moldados in loco - inclinada (cfe projeto)</t>
  </si>
  <si>
    <t>Aço Ø12,5mm - vigas moldados in loco - inclinada (cfe projeto)</t>
  </si>
  <si>
    <t>Aço Ø6,3mm - vigas moldados in loco - inclinada (cfe projeto)</t>
  </si>
  <si>
    <t>Aço Ø6,3mm - vigas moldados in loco - terreo (cfe projeto)</t>
  </si>
  <si>
    <t>Aço Ø8,0mm - vigas moldados in loco - terreo (cfe projeto)</t>
  </si>
  <si>
    <t>Aço Ø10,0mm - vigas moldados in loco - terreo (cfe projeto)</t>
  </si>
  <si>
    <t>Aço Ø12,5mm - vigas moldados in loco - terreo (cfe projeto)</t>
  </si>
  <si>
    <t>Aço Ø16,0mm - vigas moldados in loco - terreo (cfe projeto)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</si>
  <si>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</si>
  <si>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</si>
  <si>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</si>
  <si>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</si>
  <si>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</si>
  <si>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</si>
  <si>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</si>
  <si>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</si>
  <si>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</si>
  <si>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Laje maciça h=20cm - nível veneziana</t>
  </si>
  <si>
    <t>Laje pré-moldada h=15cm - nível terreo</t>
  </si>
  <si>
    <t>Laje treliçada 1D h=20cm - nível terreo</t>
  </si>
  <si>
    <t>3.3</t>
  </si>
  <si>
    <t>ESCADA</t>
  </si>
  <si>
    <t>Aço Ø5,0mm (cfe projeto)</t>
  </si>
  <si>
    <t>Aço Ø6,3mm (cfe projeto)</t>
  </si>
  <si>
    <t>Aço Ø8,0mm (cfe projeto)</t>
  </si>
  <si>
    <t>3.3.1</t>
  </si>
  <si>
    <t>3.3.2</t>
  </si>
  <si>
    <t>3.3.3</t>
  </si>
  <si>
    <t>3.3.4</t>
  </si>
  <si>
    <t>3.3.5</t>
  </si>
  <si>
    <t>3.3.6</t>
  </si>
  <si>
    <t>3.3.7</t>
  </si>
  <si>
    <t>Desconto aberturas e vãos - J02</t>
  </si>
  <si>
    <t>Desconto aberturas e vãos - P05</t>
  </si>
  <si>
    <t>Desconto aberturas e vãos - P06</t>
  </si>
  <si>
    <t>Fechamento blocos cerâmicos vazados</t>
  </si>
  <si>
    <t>Preenchimento da arquibancada blocos cerâmicos maciços</t>
  </si>
  <si>
    <t>Desconto aberturas e vãos - venezianas metálicas</t>
  </si>
  <si>
    <t>4.1.3</t>
  </si>
  <si>
    <t>4.1.4</t>
  </si>
  <si>
    <t>Alvenaria e=15cm (lado interno e externo)</t>
  </si>
  <si>
    <t>Alvenaria e=20cm (lado interno e externo)</t>
  </si>
  <si>
    <t>PLANILHA ORÇAMENTÁRIA ESTIMATIVA</t>
  </si>
  <si>
    <t>Piso em cimento polido - área recreativa</t>
  </si>
  <si>
    <t>Piso em cimento polido - área quadra de vôlei</t>
  </si>
  <si>
    <t>Piso em cimento polido - área quadra poliesportiva</t>
  </si>
  <si>
    <t>Piso em cimento polido - área circulação</t>
  </si>
  <si>
    <t>Piso em cimento polido - área hall</t>
  </si>
  <si>
    <t>Piso em cimento polido - arquibancada</t>
  </si>
  <si>
    <t>5.1.2</t>
  </si>
  <si>
    <t>Demarcação de piso - quadra poliesportiva</t>
  </si>
  <si>
    <t>Demarcação de piso - quadra de vôlei</t>
  </si>
  <si>
    <t>Demarcação de piso - arquibancada</t>
  </si>
  <si>
    <t>Revestimento de parede interna - vestiário fem</t>
  </si>
  <si>
    <t>Revestimento de parede interna - banheiro PcD</t>
  </si>
  <si>
    <t>Revestimento de parede interna - banheiro fem</t>
  </si>
  <si>
    <t>Revestimento de parede interna - banheiro masc</t>
  </si>
  <si>
    <t>Revestimento de parede interna - vestiário masc</t>
  </si>
  <si>
    <t>5.5</t>
  </si>
  <si>
    <t>5.5.1</t>
  </si>
  <si>
    <t>5.5.2</t>
  </si>
  <si>
    <t>Revestimento de parede  interna - sala de aula</t>
  </si>
  <si>
    <t>Revestimento de parede externa - circulação e hall</t>
  </si>
  <si>
    <t>Revestimento de parede externa</t>
  </si>
  <si>
    <t>Revestimento de parede  interna - ginásio</t>
  </si>
  <si>
    <t xml:space="preserve">Revestimento de forro </t>
  </si>
  <si>
    <t>3.4</t>
  </si>
  <si>
    <t>3.4.1</t>
  </si>
  <si>
    <t>Estrutura pré-moldada em concreto armado</t>
  </si>
  <si>
    <t>MED70</t>
  </si>
  <si>
    <t>ESTRUTURA PRÉ-MOLDADA EM CONCRETO ARMADO - CONFORME PROJETO - INCLUSO FORNECIMENTO E INSTALAÇÃO</t>
  </si>
  <si>
    <t>ORDEM</t>
  </si>
  <si>
    <t>3.5</t>
  </si>
  <si>
    <t>3.5.1</t>
  </si>
  <si>
    <t>Impermeabilização laje</t>
  </si>
  <si>
    <t>LUMINÁRIA PARA GINÁSIO ESPORTIVO - 100W</t>
  </si>
  <si>
    <t>BRSSTORE</t>
  </si>
  <si>
    <t>RCA LÂMPADAS</t>
  </si>
  <si>
    <t>RJE ILUMINAÇÃO</t>
  </si>
  <si>
    <t>BRS STORE</t>
  </si>
  <si>
    <t>22.321.121/0001-78</t>
  </si>
  <si>
    <t>Rafael de Jesus Eufrade – ME (RJE ILUMINAÇÃO)</t>
  </si>
  <si>
    <t>Av. São João, 857 Centro – Ibaté, SP</t>
  </si>
  <si>
    <t>(16) 3353-7525</t>
  </si>
  <si>
    <t>comercial@rjeiluminacao.com.br</t>
  </si>
  <si>
    <t>orcamentogruporca@gmail.com</t>
  </si>
  <si>
    <t>21 3710-0149</t>
  </si>
  <si>
    <t>R. Dr Nilo Peçanha, 1117 - São Gonçalo/RS</t>
  </si>
  <si>
    <t>GRUPO RCA LÂMPADAS</t>
  </si>
  <si>
    <t>31.541.609/0001-00</t>
  </si>
  <si>
    <t>27.965.137/0001-37</t>
  </si>
  <si>
    <t>Av. Cairú, 1272, Bairro Navegantes - Porto Alegre/RS</t>
  </si>
  <si>
    <t>(51) 4061-9606</t>
  </si>
  <si>
    <t>sac@brsstore.com.br</t>
  </si>
  <si>
    <t>MED71</t>
  </si>
  <si>
    <t>TRAVE DE FUTSAL COM CESTA DE BASQUETE CONJUGADA</t>
  </si>
  <si>
    <t>JV ESPORTES</t>
  </si>
  <si>
    <t>J&amp;V Ind. e Com. de Construções Esportivas Ltda (JV ESPORTES)</t>
  </si>
  <si>
    <t>04.010.163/0001-06</t>
  </si>
  <si>
    <t>R. Edmundo Carvalho, 185 - Vila Natalia - São Paulo/SP</t>
  </si>
  <si>
    <t>(11) 2946-5686</t>
  </si>
  <si>
    <t>comercial@jvesportes.com.br</t>
  </si>
  <si>
    <t>TOPMAX SPORT</t>
  </si>
  <si>
    <t>72.924.616/0001-60</t>
  </si>
  <si>
    <t>TOPMAX COMERCIAL</t>
  </si>
  <si>
    <t>Mogi das Cruzes -SP</t>
  </si>
  <si>
    <t>(11) 2312-4314</t>
  </si>
  <si>
    <t>vendas@topmaxsport.com.br</t>
  </si>
  <si>
    <t>WK ESPORTES</t>
  </si>
  <si>
    <t>wkesportescs3@gmail.com</t>
  </si>
  <si>
    <t>(11) 3624-5565</t>
  </si>
  <si>
    <t>WKESPORTESCS3</t>
  </si>
  <si>
    <t>34.674.268/0001-20</t>
  </si>
  <si>
    <t>MED72</t>
  </si>
  <si>
    <t>MED73</t>
  </si>
  <si>
    <t>REDE DE PROTEÇÃO ESPORTIVA - NYLON FIO 2mm MALHA 12cm A 15cm</t>
  </si>
  <si>
    <t>REMAX REDES</t>
  </si>
  <si>
    <t>Remax Redes Esportivas - Marcilene Gomes da Silva -ME</t>
  </si>
  <si>
    <t xml:space="preserve">19.181.402/0001-68 </t>
  </si>
  <si>
    <t>R. Heitor Diniz Campello, 195 A - São Paulo/SP</t>
  </si>
  <si>
    <t xml:space="preserve"> (11) 2641-0455</t>
  </si>
  <si>
    <t>vendas@remaxredes.com.br</t>
  </si>
  <si>
    <t>GISMAR</t>
  </si>
  <si>
    <t>vendas@gismar.com.br</t>
  </si>
  <si>
    <t>(11) 2079-2309</t>
  </si>
  <si>
    <t>Gismar Indústria e Comércio de Redes Têxteis Ltda</t>
  </si>
  <si>
    <t>56.757.156/0001-76</t>
  </si>
  <si>
    <t>Rua Imbaçal, 481 - São Paulo/SP</t>
  </si>
  <si>
    <t>ACESSIBILIDADE</t>
  </si>
  <si>
    <t>Guarda-corpo ginásio</t>
  </si>
  <si>
    <t>Guarda-corpo escada externa</t>
  </si>
  <si>
    <t>Corrimão escada externa</t>
  </si>
  <si>
    <t>Puxador PcD</t>
  </si>
  <si>
    <t>Piso tátil</t>
  </si>
  <si>
    <t>Lavatórios</t>
  </si>
  <si>
    <t>FILTRO ANAERÓBIO CIRCULAR, EM CONCRETO PRÉ-MOLDADO, DIÂMETRO INTERNO = 3,00 M, ALTURA INTERNA = 1,20 M</t>
  </si>
  <si>
    <t>Unidade de tratamento - tanque séptico</t>
  </si>
  <si>
    <t>Unidade de tratamento - filtro anaeróbio</t>
  </si>
  <si>
    <t>3.2.2</t>
  </si>
  <si>
    <t>3.2.3</t>
  </si>
  <si>
    <t>3.2.4</t>
  </si>
  <si>
    <t>Floreira</t>
  </si>
  <si>
    <t>3.5.2</t>
  </si>
  <si>
    <t>7.1.2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</si>
  <si>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</si>
  <si>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</si>
  <si>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</si>
  <si>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</si>
  <si>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</si>
  <si>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</si>
  <si>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</si>
  <si>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</si>
  <si>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</si>
  <si>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</si>
  <si>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</si>
  <si>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</si>
  <si>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</si>
  <si>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</si>
  <si>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</si>
  <si>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</si>
  <si>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</si>
  <si>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</si>
  <si>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</si>
  <si>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</si>
  <si>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</si>
  <si>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</si>
  <si>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</si>
  <si>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</si>
  <si>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</si>
  <si>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</si>
  <si>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</si>
  <si>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</si>
  <si>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</si>
  <si>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</si>
  <si>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8.1.3</t>
  </si>
  <si>
    <t>8.1.4</t>
  </si>
  <si>
    <t>8.1.5</t>
  </si>
  <si>
    <t>9.1.6</t>
  </si>
  <si>
    <t>9.1.7</t>
  </si>
  <si>
    <t>9.1.8</t>
  </si>
  <si>
    <t>9.1.9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</si>
  <si>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</si>
  <si>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</si>
  <si>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</si>
  <si>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</si>
  <si>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</si>
  <si>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</si>
  <si>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</si>
  <si>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</si>
  <si>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</si>
  <si>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</si>
  <si>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</si>
  <si>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</si>
  <si>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</si>
  <si>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</si>
  <si>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</si>
  <si>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</si>
  <si>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</si>
  <si>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</si>
  <si>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</si>
  <si>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</si>
  <si>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</si>
  <si>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</si>
  <si>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</si>
  <si>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</si>
  <si>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</si>
  <si>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</si>
  <si>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</si>
  <si>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</si>
  <si>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</si>
  <si>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</si>
  <si>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</si>
  <si>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</si>
  <si>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</si>
  <si>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</si>
  <si>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</si>
  <si>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</si>
  <si>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</si>
  <si>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</si>
  <si>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</si>
  <si>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</si>
  <si>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</si>
  <si>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</si>
  <si>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</si>
  <si>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</si>
  <si>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</si>
  <si>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</si>
  <si>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</si>
  <si>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11.1.20</t>
  </si>
  <si>
    <t>11.1.21</t>
  </si>
  <si>
    <t>11.1.22</t>
  </si>
  <si>
    <t>11.1.23</t>
  </si>
  <si>
    <t>11.1.24</t>
  </si>
  <si>
    <t>11.1.25</t>
  </si>
  <si>
    <t>11.1.26</t>
  </si>
  <si>
    <t>11.1.27</t>
  </si>
  <si>
    <t>11.1.28</t>
  </si>
  <si>
    <t>11.1.29</t>
  </si>
  <si>
    <t>11.1.30</t>
  </si>
  <si>
    <t>11.1.31</t>
  </si>
  <si>
    <t>11.1.32</t>
  </si>
  <si>
    <t>11.1.33</t>
  </si>
  <si>
    <t>11.1.34</t>
  </si>
  <si>
    <t>11.1.35</t>
  </si>
  <si>
    <t>11.1.36</t>
  </si>
  <si>
    <t>11.1.37</t>
  </si>
  <si>
    <t>11.1.38</t>
  </si>
  <si>
    <t>11.1.39</t>
  </si>
  <si>
    <t>11.1.40</t>
  </si>
  <si>
    <t>11.1.41</t>
  </si>
  <si>
    <t>11.1.42</t>
  </si>
  <si>
    <t>11.1.43</t>
  </si>
  <si>
    <t>11.1.44</t>
  </si>
  <si>
    <t>11.1.45</t>
  </si>
  <si>
    <t>11.1.46</t>
  </si>
  <si>
    <t>11.1.47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</si>
  <si>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</si>
  <si>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</si>
  <si>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</si>
  <si>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</si>
  <si>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</si>
  <si>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</si>
  <si>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</si>
  <si>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</si>
  <si>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</si>
  <si>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</si>
  <si>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11.1.58</t>
  </si>
  <si>
    <t>11.1.59</t>
  </si>
  <si>
    <t>11.1.60</t>
  </si>
  <si>
    <t>11.1.61</t>
  </si>
  <si>
    <t>11.1.62</t>
  </si>
  <si>
    <t>11.1.63</t>
  </si>
  <si>
    <t>11.1.64</t>
  </si>
  <si>
    <t>11.1.65</t>
  </si>
  <si>
    <t>11.1.66</t>
  </si>
  <si>
    <t>11.1.67</t>
  </si>
  <si>
    <t>11.1.68</t>
  </si>
  <si>
    <t>11.1.69</t>
  </si>
  <si>
    <t>11.1.70</t>
  </si>
  <si>
    <t>11.1.71</t>
  </si>
  <si>
    <t>11.1.72</t>
  </si>
  <si>
    <t>11.1.73</t>
  </si>
  <si>
    <t>11.1.74</t>
  </si>
  <si>
    <t>11.1.75</t>
  </si>
  <si>
    <t>11.1.76</t>
  </si>
  <si>
    <t>11.1.77</t>
  </si>
  <si>
    <t>11.1.78</t>
  </si>
  <si>
    <t>11.1.79</t>
  </si>
  <si>
    <t>11.1.80</t>
  </si>
  <si>
    <t>11.1.81</t>
  </si>
  <si>
    <t>11.1.82</t>
  </si>
  <si>
    <t>11.1.83</t>
  </si>
  <si>
    <t>11.1.84</t>
  </si>
  <si>
    <t>11.1.85</t>
  </si>
  <si>
    <t>11.1.86</t>
  </si>
  <si>
    <t>11.1.87</t>
  </si>
  <si>
    <t>11.1.88</t>
  </si>
  <si>
    <t>11.1.89</t>
  </si>
  <si>
    <t>11.1.90</t>
  </si>
  <si>
    <t>11.1.91</t>
  </si>
  <si>
    <t>11.1.92</t>
  </si>
  <si>
    <t>11.1.93</t>
  </si>
  <si>
    <t>11.1.94</t>
  </si>
  <si>
    <t>11.1.95</t>
  </si>
  <si>
    <t>11.1.96</t>
  </si>
  <si>
    <t>11.1.97</t>
  </si>
  <si>
    <t>13.2</t>
  </si>
  <si>
    <t>13.2.1</t>
  </si>
  <si>
    <t>13.2.2</t>
  </si>
  <si>
    <t>13.2.3</t>
  </si>
  <si>
    <t>13.3</t>
  </si>
  <si>
    <t>13.3.1</t>
  </si>
  <si>
    <t>Acesso</t>
  </si>
  <si>
    <t>Vagas</t>
  </si>
  <si>
    <t>Transporte - pedreira</t>
  </si>
  <si>
    <t>13.3.2</t>
  </si>
  <si>
    <t>13.3.3</t>
  </si>
  <si>
    <t>Kit postes e rede de vôlei</t>
  </si>
  <si>
    <t>CONJUNTO PARA QUADRA ESPORTIVA DE VÔLEI (POSTES + REDE)</t>
  </si>
  <si>
    <t>BOXBLU</t>
  </si>
  <si>
    <t>RUA 2 DE SETEMBRO, 4171 - BLUMENAU/SC</t>
  </si>
  <si>
    <t>47 3338-2002</t>
  </si>
  <si>
    <t>boxblu@boxblu.com.br</t>
  </si>
  <si>
    <t>Alan</t>
  </si>
  <si>
    <t>83.778.555/0001-96</t>
  </si>
  <si>
    <t>BOXBLU ESQUADRIAS DE ALUMÍNIO LTDA</t>
  </si>
  <si>
    <t>SD PREMOLDADOS</t>
  </si>
  <si>
    <t>SD PREMOLDADOS LTDA</t>
  </si>
  <si>
    <t>00.119.326/0001-32</t>
  </si>
  <si>
    <t>R. GUSTAVO ZIMMERMANN, 4489 - BLUMENAU/SC</t>
  </si>
  <si>
    <t>47 3327-0261</t>
  </si>
  <si>
    <t>contato@sdpremoldados.com.br</t>
  </si>
  <si>
    <t>HENRIQUE</t>
  </si>
  <si>
    <t>MOVIMAT - FERRO TÉCNICA DE ENGENHARIA EIRELI</t>
  </si>
  <si>
    <t>R. DR. PEDRO ZIMMERMANN, 2577 - BLUMENAU/SC</t>
  </si>
  <si>
    <t>47 3337-1177</t>
  </si>
  <si>
    <t>vendas@movimat.com.br</t>
  </si>
  <si>
    <t>DANIELA</t>
  </si>
  <si>
    <t>76.875.020/0001-78</t>
  </si>
  <si>
    <t>SCHMIDTHAUS ESQUADRIAS</t>
  </si>
  <si>
    <t>80.482.920/0001-22</t>
  </si>
  <si>
    <t>RUA AMAZONAS, 3736 - BLUMENAU/SC</t>
  </si>
  <si>
    <t>47 3324-0162</t>
  </si>
  <si>
    <t>schmidthaus@schmidthaus.com.br</t>
  </si>
  <si>
    <t>SCHMIDTHAUS</t>
  </si>
  <si>
    <t>MOVIMAT</t>
  </si>
  <si>
    <t>CRONOGRAMA FÍSICO-FINANCEIRO</t>
  </si>
  <si>
    <t>TOTAL DO SUBITEM</t>
  </si>
  <si>
    <t>Estaca pre-moldada 16x16cm</t>
  </si>
  <si>
    <t>Estaca pre-moldada 20x20cm</t>
  </si>
  <si>
    <t>COMP18</t>
  </si>
  <si>
    <t>MÊS 01</t>
  </si>
  <si>
    <t>VALOR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</si>
  <si>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</si>
  <si>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</si>
  <si>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</si>
  <si>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</si>
  <si>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</si>
  <si>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</si>
  <si>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</si>
  <si>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</si>
  <si>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</si>
  <si>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</si>
  <si>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</si>
  <si>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</si>
  <si>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</si>
  <si>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</si>
  <si>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</si>
  <si>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</si>
  <si>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</si>
  <si>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 PARCIAL</t>
  </si>
  <si>
    <t>TOTAL ACUMULADO</t>
  </si>
  <si>
    <t xml:space="preserve">Estrutura metálica de cobertura e fechamento lateral </t>
  </si>
  <si>
    <t>VENEZIANA DE MADEIRA EM PINUS OU EQUIVALENTE DA REGIÃO, ENVERNIZADA, H=1,00m x L=33,50m, FIXADA EM ALVENARIA - CONFORME PROJETO - FORNECIMENTO E INSTALAÇÃO</t>
  </si>
  <si>
    <t>MULTISEG</t>
  </si>
  <si>
    <t>10.498.304/0001-84</t>
  </si>
  <si>
    <t>MULTISEG COMÉRCIO DE EQUIPAMENTOS DE SEGURANÇA EIRELI</t>
  </si>
  <si>
    <t>R. SÃO PAULO, 3393 - JOINVILLE/SC</t>
  </si>
  <si>
    <t>47 3426-1212</t>
  </si>
  <si>
    <t>vendas@womatel.com.br</t>
  </si>
  <si>
    <t>vendas8@joclamar.com.br</t>
  </si>
  <si>
    <t>AP MATERIAIS</t>
  </si>
  <si>
    <t>AP MATERIAIS DE CONSTRUÇÃO</t>
  </si>
  <si>
    <t>06.786.989/0001-97</t>
  </si>
  <si>
    <t>R. FREDERICO JENSEN, 4450 - BLUMENAU/SC</t>
  </si>
  <si>
    <t>47 3334-2100</t>
  </si>
  <si>
    <t>ap@apmateriais.com.br</t>
  </si>
  <si>
    <t>EDUARDO</t>
  </si>
  <si>
    <t>MED74</t>
  </si>
  <si>
    <t>Contrapiso</t>
  </si>
  <si>
    <t>ARTESANAL</t>
  </si>
  <si>
    <t>ARTESANAL IND. PRÉ-MOLDADOS LTDA</t>
  </si>
  <si>
    <t>RUA GUSTAVO ZIMMERMANN, 765 - BNU/SC</t>
  </si>
  <si>
    <t>47 3338-3333</t>
  </si>
  <si>
    <t>comercial@artesanalpremoldados.com.br</t>
  </si>
  <si>
    <t>ROSIMERI</t>
  </si>
  <si>
    <t>82.637.810/0001-18</t>
  </si>
  <si>
    <t>PRÉ-FABRICAR</t>
  </si>
  <si>
    <t>PROAÇO</t>
  </si>
  <si>
    <t>LAJE ALVEOLAR H=20cm - CONFORME PROJETO - FORNECIMENTO E INSTALAÇÃO</t>
  </si>
  <si>
    <t>PROAÇO INDÚSTRIA METALÚRGICA AS</t>
  </si>
  <si>
    <t>00.868.626/0001-14</t>
  </si>
  <si>
    <t>AV. EVALDO PRIM, 91 - ITUPORANGA/SC</t>
  </si>
  <si>
    <t>47 3533-8600</t>
  </si>
  <si>
    <t>proaco@proaco.ind.br</t>
  </si>
  <si>
    <t>ALWIN</t>
  </si>
  <si>
    <t>BR 470, KM 125 - IBIRAMA/SC</t>
  </si>
  <si>
    <t>47 3357-9000</t>
  </si>
  <si>
    <t>prefabricar@prefabricar.com.br</t>
  </si>
  <si>
    <t>JONAS</t>
  </si>
  <si>
    <t>2.3.3</t>
  </si>
  <si>
    <t>2.3.4</t>
  </si>
  <si>
    <t>Laje treliçada 1D h=21cm</t>
  </si>
  <si>
    <t>Laje treliçada 1D h=23cm</t>
  </si>
  <si>
    <t>4.6</t>
  </si>
  <si>
    <t>4.6.1</t>
  </si>
  <si>
    <t>VERGAS E CONTRA-VERGAS</t>
  </si>
  <si>
    <t>4.5.2</t>
  </si>
  <si>
    <t>4.5.3</t>
  </si>
  <si>
    <t>4.5.4</t>
  </si>
  <si>
    <t>4.5.5</t>
  </si>
  <si>
    <t>4.5.6</t>
  </si>
  <si>
    <t>Arquibancada</t>
  </si>
  <si>
    <t>COMP19</t>
  </si>
  <si>
    <t>COMP20</t>
  </si>
  <si>
    <t>LAJE PRÉ-MOLDADA UNIDIRECIONAL COM VÃOS MAIORES QUE 3,0 M, BIAPOIADA, ENCHIMENTO EM CERÂMICA, VIGOTA TRELIÇADA, ALTURA TOTAL DA LAJE - LT ENCHIMENTO+CAPA) = (12+4). AF_09/2016</t>
  </si>
  <si>
    <t>LAJE PRÉ-MOLDADA UNIDIRECIONAL COM VÃOS MAIORES QUE 3,0 M, BIAPOIADA, ENCHIMENTO EM CERÂMICA, VIGOTA TRELIÇADA, ALTURA TOTAL DA
LAJE - LT (ENCHIMENTO+CAPA) = (16+4). AF_09/2016</t>
  </si>
  <si>
    <t>COMP21</t>
  </si>
  <si>
    <t xml:space="preserve"> LAJE PRÉ-MOLDADA UNIDIRECIONAL COM VÃOS MAIORES QUE 3,0 M, BIAPOIADA, ENCHIMENTO EM CERÂMICA, VIGOTA TRELIÇADA, ALTURA TOTAL DA
LAJE - LT (ENCHIMENTO+CAPA) = (20+5). AF_09/2016
</t>
  </si>
  <si>
    <t>Verga/contra-verga até 1,50m</t>
  </si>
  <si>
    <t>Verga/contra-verga acima de 1,50m</t>
  </si>
  <si>
    <t>Verga/contra-verga acima de 1,50m - Ø5,0mm</t>
  </si>
  <si>
    <t>Verga/contra-verga acima de 1,50m - Ø10,0mm</t>
  </si>
  <si>
    <t>ALVENARIA DE VEDAÇÃO DE BLOCOS CERÂMICOS VAZADOS 9x20x20cm, ASSENTADO COM ARGAMASSA TRAÇO 1:4 DE CIMENTO E AREIA</t>
  </si>
  <si>
    <t>COMP22</t>
  </si>
  <si>
    <t>Vagas idoso</t>
  </si>
  <si>
    <t>Vagas cadeirante</t>
  </si>
  <si>
    <t>COMP23</t>
  </si>
  <si>
    <t>FORNECIMENTO E INSTALAÇÃO DE BALIZADORES PARA VAGAS DE ESTACIONAMENTO EM BRITA COM GUIA DE CONCRETO (GELO-BAIANO OU EQUIVALENTE)</t>
  </si>
  <si>
    <t>Delimitadores vagas estacionamento brita</t>
  </si>
  <si>
    <t>13.3.4</t>
  </si>
  <si>
    <t>13.3.5</t>
  </si>
  <si>
    <t>VENEZIANA METÁLICA BASCULANTE - CONFORME PROJETO - INCLUSO FORNECIMENTO E INSTALAÇÃO</t>
  </si>
  <si>
    <t>FECHAMENTO EM CONCRETO</t>
  </si>
  <si>
    <t>4.4.12</t>
  </si>
  <si>
    <t>Veneziana metálica fechamento salas</t>
  </si>
  <si>
    <t>Venezianas ventilação ginásio</t>
  </si>
  <si>
    <t>ESTRUTURA METÁLICA DE COBERTURA, TELHAMENTO COM TELHA METÁLICA E TELHA TRANSLÚCIDA E FECHAMENTO DE FACHADA COM CHAPA METÁLICA - CONFORME PROJETO - INCLUSO FORNECIMENTO E INSTALAÇÃO</t>
  </si>
  <si>
    <t>COMP24</t>
  </si>
  <si>
    <t>ELEMENTO VAZADO DE CONCRETO TIPO VENEZIANA, ASSENTADO COM ARGAMASSA DE ASSENTAMENTO TRAÇO 1:2:8 CIMENTO, CAL E AREIA</t>
  </si>
  <si>
    <t>Aterro</t>
  </si>
  <si>
    <t>Fator de empolamento - 40%</t>
  </si>
  <si>
    <t>13.3.6</t>
  </si>
  <si>
    <t>13.3.7</t>
  </si>
  <si>
    <t>13.3.8</t>
  </si>
  <si>
    <t>1.3</t>
  </si>
  <si>
    <t>DEMOLIÇÕES E REMOÇÕES</t>
  </si>
  <si>
    <t>Demolição laje existente</t>
  </si>
  <si>
    <t>1.3.1</t>
  </si>
  <si>
    <t>1.3.2</t>
  </si>
  <si>
    <t>1.3.3</t>
  </si>
  <si>
    <t>BOUTIQUE DAS TELAS</t>
  </si>
  <si>
    <t>SÓ ALUMÍNIO</t>
  </si>
  <si>
    <t>28.690.959/0001-15</t>
  </si>
  <si>
    <t>RUA JERÔNIMO MUELLER, 42 - BLUMENAU/SC</t>
  </si>
  <si>
    <t>47 984481902</t>
  </si>
  <si>
    <t>boutiquedastelas@gmail.com</t>
  </si>
  <si>
    <t>SÓ ALUMÍNIO ESQUADRIAS</t>
  </si>
  <si>
    <t>R. Tusnelda Bachmann, 37 - Blumenau/SC</t>
  </si>
  <si>
    <t>47 99902-9494</t>
  </si>
  <si>
    <t>so.aluminio@terra.com.br</t>
  </si>
  <si>
    <t>Ricardo Wagner</t>
  </si>
  <si>
    <t>Passarela acessibilidade</t>
  </si>
  <si>
    <t>3.5.4</t>
  </si>
  <si>
    <t>3.5.3</t>
  </si>
  <si>
    <t>3.6</t>
  </si>
  <si>
    <t>3.6.1</t>
  </si>
  <si>
    <t>3.6.2</t>
  </si>
  <si>
    <t>PASSARELA DE ACESSIBILIDADE</t>
  </si>
  <si>
    <t>Passarela de acessibiliadde</t>
  </si>
  <si>
    <t>3.5.5</t>
  </si>
  <si>
    <t>CARGA, MANOBRA E DESCARGA DE ENTULHO EM CAMINHÃO BASCULANTE 6 M³ - CARGA COM ESCAVADEIRA HIDRÁULICA (CAÇAMBA DE 0,80 M³ / 111 HP) E DESCARGA LIVRE (UNIDADE: M3). AF_07/2020</t>
  </si>
  <si>
    <t>CARGA, MANOBRA E DESCARGA DE SOLOS E MATERIAIS GRANULARES EM CAMINHÃO BASCULANTE 6 M³ - CARGA COM PÁ CARREGADEIRA (CAÇAMBA DE 1,7 A 2,8 M³ /
128 HP) E DESCARGA LIVRE (UNIDADE: M3). AF_07/2020</t>
  </si>
  <si>
    <t>ARMAÇÃO DE PILAR OU VIGA DE UMA ESTRUTURA CONVENCIONAL DE CONCRETO ARMADO EM UMA EDIFICAÇÃO TÉRREA OU SOBRADO UTILIZANDO AÇO CA-50 DE 16,0 MM - MONTAGEM. AF_12/2015</t>
  </si>
  <si>
    <t>M3xKM</t>
  </si>
  <si>
    <t>TRANSPORTE COM CAMINHÃO BASCULANTE DE 10 M³, EM VIA URBANA PAVIMENTADA , ADICIONAL PARA DMT EXCEDENTE A 30 KM (UNIDADE: M3XKM). AF_07/2020</t>
  </si>
  <si>
    <t>LAJE TRELIÇADA 2D H16 UNIDIRECIONAL, BIAPOIADA, PARA PISO, ENCHIMENTO EM CERÂMICA, VIGOTA H16, ALTURA TOTAL DA LAJE (ENCHIMENTO+CAPA) = (16+4)</t>
  </si>
  <si>
    <t>LAJE TRELIÇADA 2D H16 (LAJOTAS + VIGOTAS) PARA PISO, UNIDIRECIONAL, SOBRECARGA DE 900 KG/M2, VAO ATE 5,0 M (SEM COLOCACAO)</t>
  </si>
  <si>
    <t>TABUA NAO APARELHADA *2,5 X 20* CM, EM MACARANDUBA, ANGELIM OU EQUIVALENTE DA REGIAO - BRUTA</t>
  </si>
  <si>
    <t>FABRICAÇÃO DE ESCORAS DO TIPO PONTALETE, EM MADEIRA, PARA PÉ-DIREITO SIMPLES. AF_09/2020</t>
  </si>
  <si>
    <t>ARMAÇÃO DE LAJE DE UMA ESTRUTURA CONVENCIONAL DE CONCRETO ARMADO EM UMA EDIFICAÇÃO TÉRREA OU SOBRADO UTILIZANDO AÇO CA-60 DE 4,2 MM -MONTAGEM. AF_12/2015</t>
  </si>
  <si>
    <t>COMP25</t>
  </si>
  <si>
    <t>LAJE PRÉ MOLDADA TRELIÇADA LT20 (15+5) COM ENCHIMENTO DE EPS 900KG/M²</t>
  </si>
  <si>
    <t>LAJES HERTEL</t>
  </si>
  <si>
    <t>MED75</t>
  </si>
  <si>
    <t>LAJE PRE-MOLDADA H10 (LAJOTAS + VIGOTAS) PARA PISO, UNIDIRECIONAL, SOBRECARGA DE 400 KG/M2, VAO ATE 5,0 M (SEM COLOCACAO)</t>
  </si>
  <si>
    <t>COMP26</t>
  </si>
  <si>
    <t>LAJE PRÉ MOLDADA TRELIÇADA LT17 (12+5) COM ENCHIMENTO CERÂMICO 250KG/M²</t>
  </si>
  <si>
    <t>MED76</t>
  </si>
  <si>
    <t>MONTAGEM E DESMONTAGEM DE FÔRMA PARA ESCADAS, COM 2 LANCES EM "U" EM LAJE PLANA, EM CHAPA DE MADEIRA COMPENSADA RESINADA, 2 UTILIZAÇÕES. AF_11/2020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</si>
  <si>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AF_02/2021</t>
  </si>
  <si>
    <t>ALVENARIA DE EMBASAMENTO COM BLOCO ESTRUTURAL DE CERÂMICA, DE 14X19X29CM E ARGAMASSA DE ASSENTAMENTO COM PREPARO EM BETONEIRA. AF_05/2020</t>
  </si>
  <si>
    <t>DISJUNTOR MONOPOLAR TIPO DIN, CORRENTE NOMINAL DE 16A - FORNECIMENTO E INSTALAÇÃO. AF_10/2020</t>
  </si>
  <si>
    <t>DISJUNTOR MONOPOLAR TIPO DIN, CORRENTE NOMINAL DE 20A -FORNECIMENTO E INSTALAÇÃO. AF_10/2020</t>
  </si>
  <si>
    <t>DISJUNTOR MONOPOLAR TIPO DIN, CORRENTE NOMINAL DE 32A -FORNECIMENTO E INSTALAÇÃO. AF_10/2020</t>
  </si>
  <si>
    <t>ARMAÇÃO SECUNDÁRIA, COM 1 ESTRIBO E 1 ISOLADOR - FORNECIMENTO E INSTALAÇÃO. AF_07/2020</t>
  </si>
  <si>
    <t>QUADRO DE DISTRIBUIÇÃO DE ENERGIA EM CHAPA DE AÇO GALVANIZADO, DE EMBUTIR, COM BARRAMENTO TRIFÁSICO, PARA 12 DISJUNTORES DIN 100A - FORNECIMENTO E INSTALAÇÃO. AF_10/2020</t>
  </si>
  <si>
    <t>ASSENTAMENTO DE PISO TÁTIL ALERTA OU DIRECIONAL DE BORRACHA 25x25CM E=5CM</t>
  </si>
  <si>
    <t>AREIA MEDIA - POSTO JAZIDA/FORNECEDOR (RETIRADO NA JAZIDA, SEM TRANSPORTE)</t>
  </si>
  <si>
    <t>CIMENTO PORTLAND COMPOSTO CP II-32</t>
  </si>
  <si>
    <t>COLA BRANCA BASE PVA</t>
  </si>
  <si>
    <t>L</t>
  </si>
  <si>
    <t>Fator de empolamento - 30%</t>
  </si>
  <si>
    <t>Empolamento - 30%</t>
  </si>
  <si>
    <t>Fator compactação - 20%</t>
  </si>
  <si>
    <t>Transporte - bota fora</t>
  </si>
  <si>
    <t>PORTA DE ALUMÍNIO DE ABRIR PARA VIDRO SEM GUARNIÇÃO, 87X210CM, FIXAÇÃO COM PARAFUSOS, INCLUSIVE VIDROS -FORNECIMENTO E INSTALAÇÃO. AF_12/2019</t>
  </si>
  <si>
    <t>SINAPI SC - Não Desonerado: março/2021</t>
  </si>
  <si>
    <t>SICRO SC - Não Desonerado: outubro/2020</t>
  </si>
  <si>
    <t>MARÇO/2021</t>
  </si>
  <si>
    <t>ELETRODUTO PEAD FLEXÍVEL PESADO 1.1/2"</t>
  </si>
  <si>
    <t>LASTRO COM MATERIAL GRANULAR, APLICADO EM PISOS OU LAJES SOBRE SOLO, ESPESSURA DE *5 CM*. AF_08/2017</t>
  </si>
  <si>
    <t>RIPA APARELHADA *1,5 X 5* CM, EM MACARANDUBA, ANGELIM OU EQUIVALENTE DA REGIAO</t>
  </si>
  <si>
    <t>PINTURA VERNIZ (INCOLOR) ALQUÍDICO EM MADEIRA, USO INTERNO E EXTERNO,3 DEMÃOS. AF_01/2021</t>
  </si>
  <si>
    <t xml:space="preserve"> LAJE PRÉ-MOLDADA UNIDIRECIONAL COM VÃOS MAIORES QUE 3,0 M, BIAPOIADA, ENCHIMENTO EM CERÂMICA, VIGOTA TRELIÇADA, ALTURA TOTAL DA
LAJE - LT (ENCHIMENTO+CAPA) = (20+5). AF_09/2016</t>
  </si>
  <si>
    <t>LAJE PRÉ-MOLDADA H10 UNIDIRECIONAL, BIAPOIADA, PARA PISO, ENCHIMENTO EM CERÂMICA, VIGOTA H10, ALTURA TOTAL DA LAJE (ENCHIMENTO+CAPA) = (10+5)</t>
  </si>
  <si>
    <t>ADAM</t>
  </si>
  <si>
    <t>Adam distribuidora LTDA</t>
  </si>
  <si>
    <t>03.433.636/0001-15</t>
  </si>
  <si>
    <t>Rua Blumenau, 3600 Timbó-SC</t>
  </si>
  <si>
    <t>(47) 3399-0024</t>
  </si>
  <si>
    <t>ENG. LUCAS TARNOWSKI</t>
  </si>
  <si>
    <t>consultor@adamdistribuidira.com.br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</si>
</sst>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(&quot;$&quot;* #,##0.00_);_(&quot;$&quot;* \(#,##0.00\);_(&quot;$&quot;* &quot;-&quot;??_);_(@_)"/>
    <numFmt numFmtId="16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7"/>
      <name val="Times New Roman"/>
      <family val="1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hair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/>
      <bottom style="thin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65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44" fontId="54" fillId="0" borderId="0" xfId="47" applyFont="1" applyAlignment="1">
      <alignment horizontal="center" vertical="center"/>
    </xf>
    <xf numFmtId="0" fontId="9" fillId="0" borderId="0" xfId="52" applyFont="1" applyBorder="1" applyAlignment="1">
      <alignment horizontal="left" wrapText="1"/>
      <protection/>
    </xf>
    <xf numFmtId="164" fontId="5" fillId="0" borderId="0" xfId="72" applyFont="1" applyBorder="1" applyAlignment="1">
      <alignment horizontal="center"/>
    </xf>
    <xf numFmtId="2" fontId="5" fillId="0" borderId="10" xfId="72" applyNumberFormat="1" applyFont="1" applyBorder="1" applyAlignment="1">
      <alignment/>
    </xf>
    <xf numFmtId="0" fontId="9" fillId="0" borderId="0" xfId="52" applyFont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54" fillId="0" borderId="0" xfId="0" applyFont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Border="1">
      <alignment/>
      <protection/>
    </xf>
    <xf numFmtId="10" fontId="5" fillId="0" borderId="12" xfId="52" applyNumberFormat="1" applyFont="1" applyBorder="1" applyAlignment="1">
      <alignment horizontal="center"/>
      <protection/>
    </xf>
    <xf numFmtId="10" fontId="5" fillId="0" borderId="13" xfId="52" applyNumberFormat="1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10" fontId="10" fillId="0" borderId="12" xfId="52" applyNumberFormat="1" applyFont="1" applyBorder="1" applyAlignment="1">
      <alignment horizontal="center"/>
      <protection/>
    </xf>
    <xf numFmtId="10" fontId="10" fillId="0" borderId="13" xfId="52" applyNumberFormat="1" applyFont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2" fontId="5" fillId="0" borderId="0" xfId="52" applyNumberFormat="1" applyFont="1" applyBorder="1" applyAlignment="1">
      <alignment horizontal="center" vertical="center"/>
      <protection/>
    </xf>
    <xf numFmtId="2" fontId="5" fillId="0" borderId="10" xfId="52" applyNumberFormat="1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right" vertical="center"/>
      <protection/>
    </xf>
    <xf numFmtId="10" fontId="9" fillId="0" borderId="0" xfId="58" applyNumberFormat="1" applyFont="1" applyBorder="1" applyAlignment="1">
      <alignment horizontal="center" vertical="center"/>
    </xf>
    <xf numFmtId="0" fontId="5" fillId="0" borderId="0" xfId="55" applyFont="1" applyBorder="1">
      <alignment/>
      <protection/>
    </xf>
    <xf numFmtId="0" fontId="9" fillId="0" borderId="14" xfId="52" applyFont="1" applyBorder="1">
      <alignment/>
      <protection/>
    </xf>
    <xf numFmtId="0" fontId="5" fillId="0" borderId="0" xfId="52" applyFont="1" applyBorder="1">
      <alignment/>
      <protection/>
    </xf>
    <xf numFmtId="0" fontId="11" fillId="0" borderId="0" xfId="52" applyFont="1">
      <alignment/>
      <protection/>
    </xf>
    <xf numFmtId="0" fontId="5" fillId="0" borderId="14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2" fontId="5" fillId="0" borderId="10" xfId="52" applyNumberFormat="1" applyFont="1" applyBorder="1">
      <alignment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left" vertical="center"/>
      <protection/>
    </xf>
    <xf numFmtId="2" fontId="5" fillId="0" borderId="16" xfId="52" applyNumberFormat="1" applyFont="1" applyBorder="1" applyAlignment="1">
      <alignment horizontal="center" vertical="center"/>
      <protection/>
    </xf>
    <xf numFmtId="2" fontId="5" fillId="0" borderId="17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2" fontId="5" fillId="0" borderId="0" xfId="52" applyNumberFormat="1" applyFont="1" applyAlignment="1">
      <alignment horizontal="center" vertical="center"/>
      <protection/>
    </xf>
    <xf numFmtId="0" fontId="4" fillId="35" borderId="18" xfId="53" applyFont="1" applyFill="1" applyBorder="1" applyAlignment="1">
      <alignment horizontal="center" vertical="center"/>
      <protection/>
    </xf>
    <xf numFmtId="2" fontId="4" fillId="35" borderId="18" xfId="53" applyNumberFormat="1" applyFont="1" applyFill="1" applyBorder="1" applyAlignment="1">
      <alignment horizontal="center" vertical="center"/>
      <protection/>
    </xf>
    <xf numFmtId="2" fontId="4" fillId="35" borderId="19" xfId="53" applyNumberFormat="1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 wrapText="1"/>
      <protection/>
    </xf>
    <xf numFmtId="2" fontId="9" fillId="33" borderId="12" xfId="53" applyNumberFormat="1" applyFont="1" applyFill="1" applyBorder="1" applyAlignment="1">
      <alignment horizontal="center" vertical="center"/>
      <protection/>
    </xf>
    <xf numFmtId="2" fontId="9" fillId="33" borderId="13" xfId="53" applyNumberFormat="1" applyFont="1" applyFill="1" applyBorder="1" applyAlignment="1">
      <alignment horizontal="center" vertical="center"/>
      <protection/>
    </xf>
    <xf numFmtId="0" fontId="9" fillId="36" borderId="11" xfId="53" applyFont="1" applyFill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2" fontId="9" fillId="36" borderId="12" xfId="53" applyNumberFormat="1" applyFont="1" applyFill="1" applyBorder="1" applyAlignment="1">
      <alignment horizontal="center" vertical="center"/>
      <protection/>
    </xf>
    <xf numFmtId="2" fontId="9" fillId="36" borderId="13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2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2" fontId="10" fillId="0" borderId="12" xfId="53" applyNumberFormat="1" applyFont="1" applyFill="1" applyBorder="1" applyAlignment="1">
      <alignment horizontal="center" vertical="center"/>
      <protection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54" fillId="0" borderId="2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2" fontId="54" fillId="0" borderId="23" xfId="0" applyNumberFormat="1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2" fontId="55" fillId="0" borderId="0" xfId="0" applyNumberFormat="1" applyFont="1" applyBorder="1" applyAlignment="1">
      <alignment horizontal="left" vertical="center"/>
    </xf>
    <xf numFmtId="44" fontId="54" fillId="0" borderId="10" xfId="47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9" fillId="35" borderId="24" xfId="52" applyFont="1" applyFill="1" applyBorder="1" applyAlignment="1">
      <alignment horizontal="center" vertical="center" wrapText="1"/>
      <protection/>
    </xf>
    <xf numFmtId="0" fontId="9" fillId="35" borderId="25" xfId="52" applyFont="1" applyFill="1" applyBorder="1" applyAlignment="1">
      <alignment horizontal="center" vertical="center" wrapText="1"/>
      <protection/>
    </xf>
    <xf numFmtId="2" fontId="9" fillId="35" borderId="25" xfId="52" applyNumberFormat="1" applyFont="1" applyFill="1" applyBorder="1" applyAlignment="1">
      <alignment horizontal="center" vertical="center" wrapText="1"/>
      <protection/>
    </xf>
    <xf numFmtId="2" fontId="9" fillId="35" borderId="26" xfId="52" applyNumberFormat="1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44" fontId="54" fillId="0" borderId="12" xfId="47" applyFont="1" applyBorder="1" applyAlignment="1">
      <alignment horizontal="center" vertical="center"/>
    </xf>
    <xf numFmtId="0" fontId="55" fillId="34" borderId="27" xfId="0" applyFont="1" applyFill="1" applyBorder="1" applyAlignment="1">
      <alignment horizontal="left" vertical="center"/>
    </xf>
    <xf numFmtId="0" fontId="55" fillId="34" borderId="27" xfId="0" applyFont="1" applyFill="1" applyBorder="1" applyAlignment="1">
      <alignment horizontal="center" vertical="center"/>
    </xf>
    <xf numFmtId="2" fontId="55" fillId="34" borderId="27" xfId="0" applyNumberFormat="1" applyFont="1" applyFill="1" applyBorder="1" applyAlignment="1">
      <alignment horizontal="center" vertical="center"/>
    </xf>
    <xf numFmtId="44" fontId="55" fillId="34" borderId="27" xfId="47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left" vertical="center"/>
    </xf>
    <xf numFmtId="0" fontId="55" fillId="33" borderId="27" xfId="0" applyFont="1" applyFill="1" applyBorder="1" applyAlignment="1">
      <alignment horizontal="center" vertical="center"/>
    </xf>
    <xf numFmtId="2" fontId="55" fillId="33" borderId="27" xfId="0" applyNumberFormat="1" applyFont="1" applyFill="1" applyBorder="1" applyAlignment="1">
      <alignment horizontal="center" vertical="center"/>
    </xf>
    <xf numFmtId="44" fontId="55" fillId="33" borderId="27" xfId="47" applyFont="1" applyFill="1" applyBorder="1" applyAlignment="1">
      <alignment horizontal="center" vertical="center"/>
    </xf>
    <xf numFmtId="44" fontId="55" fillId="33" borderId="28" xfId="47" applyFont="1" applyFill="1" applyBorder="1" applyAlignment="1">
      <alignment horizontal="center" vertical="center"/>
    </xf>
    <xf numFmtId="44" fontId="55" fillId="34" borderId="28" xfId="47" applyFont="1" applyFill="1" applyBorder="1" applyAlignment="1">
      <alignment horizontal="center" vertical="center"/>
    </xf>
    <xf numFmtId="44" fontId="54" fillId="0" borderId="13" xfId="47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2" fontId="54" fillId="0" borderId="16" xfId="0" applyNumberFormat="1" applyFont="1" applyBorder="1" applyAlignment="1">
      <alignment horizontal="center" vertical="center"/>
    </xf>
    <xf numFmtId="44" fontId="54" fillId="0" borderId="16" xfId="47" applyFont="1" applyBorder="1" applyAlignment="1">
      <alignment horizontal="center" vertical="center"/>
    </xf>
    <xf numFmtId="44" fontId="54" fillId="0" borderId="17" xfId="47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2" fontId="54" fillId="0" borderId="22" xfId="0" applyNumberFormat="1" applyFont="1" applyBorder="1" applyAlignment="1">
      <alignment horizontal="center" vertical="center"/>
    </xf>
    <xf numFmtId="44" fontId="54" fillId="0" borderId="22" xfId="47" applyFont="1" applyBorder="1" applyAlignment="1">
      <alignment horizontal="center" vertical="center"/>
    </xf>
    <xf numFmtId="44" fontId="54" fillId="0" borderId="23" xfId="47" applyFont="1" applyBorder="1" applyAlignment="1">
      <alignment horizontal="center" vertical="center"/>
    </xf>
    <xf numFmtId="44" fontId="54" fillId="0" borderId="0" xfId="47" applyFont="1" applyBorder="1" applyAlignment="1">
      <alignment horizontal="center" vertical="center"/>
    </xf>
    <xf numFmtId="44" fontId="54" fillId="0" borderId="10" xfId="47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10" fontId="54" fillId="0" borderId="0" xfId="47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2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10" fontId="54" fillId="0" borderId="0" xfId="57" applyNumberFormat="1" applyFont="1" applyBorder="1" applyAlignment="1">
      <alignment horizontal="left" vertical="center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0" xfId="0" applyFont="1" applyFill="1" applyAlignment="1">
      <alignment/>
    </xf>
    <xf numFmtId="0" fontId="5" fillId="0" borderId="0" xfId="53" applyFont="1" applyFill="1" applyBorder="1" applyAlignment="1">
      <alignment horizontal="center" vertical="center" wrapText="1"/>
      <protection/>
    </xf>
    <xf numFmtId="2" fontId="9" fillId="0" borderId="12" xfId="53" applyNumberFormat="1" applyFont="1" applyFill="1" applyBorder="1" applyAlignment="1">
      <alignment horizontal="right" vertical="center"/>
      <protection/>
    </xf>
    <xf numFmtId="44" fontId="5" fillId="0" borderId="12" xfId="47" applyFont="1" applyFill="1" applyBorder="1" applyAlignment="1">
      <alignment horizontal="center" vertical="center"/>
    </xf>
    <xf numFmtId="0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10" fontId="54" fillId="0" borderId="10" xfId="57" applyNumberFormat="1" applyFont="1" applyBorder="1" applyAlignment="1">
      <alignment horizontal="left" vertical="center"/>
    </xf>
    <xf numFmtId="44" fontId="9" fillId="0" borderId="13" xfId="47" applyFont="1" applyFill="1" applyBorder="1" applyAlignment="1">
      <alignment horizontal="center" vertical="center"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44" fontId="5" fillId="0" borderId="13" xfId="47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2" xfId="53" applyNumberFormat="1" applyFont="1" applyFill="1" applyBorder="1" applyAlignment="1">
      <alignment horizontal="center" vertical="center"/>
      <protection/>
    </xf>
    <xf numFmtId="0" fontId="9" fillId="33" borderId="13" xfId="53" applyNumberFormat="1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left" vertical="center" wrapText="1"/>
      <protection/>
    </xf>
    <xf numFmtId="44" fontId="5" fillId="0" borderId="0" xfId="47" applyFont="1" applyFill="1" applyBorder="1" applyAlignment="1">
      <alignment horizontal="center" vertical="center"/>
    </xf>
    <xf numFmtId="2" fontId="4" fillId="35" borderId="12" xfId="53" applyNumberFormat="1" applyFont="1" applyFill="1" applyBorder="1" applyAlignment="1">
      <alignment horizontal="center" vertical="center"/>
      <protection/>
    </xf>
    <xf numFmtId="0" fontId="9" fillId="0" borderId="0" xfId="53" applyNumberFormat="1" applyFont="1" applyFill="1" applyBorder="1" applyAlignment="1">
      <alignment horizontal="left" vertical="center"/>
      <protection/>
    </xf>
    <xf numFmtId="0" fontId="5" fillId="0" borderId="0" xfId="53" applyNumberFormat="1" applyFont="1" applyFill="1" applyBorder="1" applyAlignment="1">
      <alignment horizontal="left" vertical="center"/>
      <protection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44" fontId="5" fillId="0" borderId="12" xfId="47" applyFont="1" applyFill="1" applyBorder="1" applyAlignment="1">
      <alignment horizontal="center" vertical="center" wrapText="1"/>
    </xf>
    <xf numFmtId="0" fontId="54" fillId="0" borderId="22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left" vertical="center"/>
    </xf>
    <xf numFmtId="0" fontId="54" fillId="0" borderId="22" xfId="47" applyNumberFormat="1" applyFont="1" applyBorder="1" applyAlignment="1">
      <alignment horizontal="center" vertical="center"/>
    </xf>
    <xf numFmtId="0" fontId="54" fillId="0" borderId="23" xfId="47" applyNumberFormat="1" applyFont="1" applyBorder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55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left" vertical="center"/>
    </xf>
    <xf numFmtId="0" fontId="54" fillId="0" borderId="0" xfId="47" applyNumberFormat="1" applyFont="1" applyBorder="1" applyAlignment="1">
      <alignment horizontal="center" vertical="center"/>
    </xf>
    <xf numFmtId="0" fontId="54" fillId="0" borderId="10" xfId="47" applyNumberFormat="1" applyFont="1" applyBorder="1" applyAlignment="1">
      <alignment horizontal="center" vertical="center"/>
    </xf>
    <xf numFmtId="0" fontId="54" fillId="0" borderId="0" xfId="47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5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15" borderId="0" xfId="0" applyFont="1" applyFill="1" applyAlignment="1">
      <alignment/>
    </xf>
    <xf numFmtId="0" fontId="4" fillId="35" borderId="11" xfId="0" applyNumberFormat="1" applyFont="1" applyFill="1" applyBorder="1" applyAlignment="1">
      <alignment horizontal="center" vertical="center"/>
    </xf>
    <xf numFmtId="0" fontId="4" fillId="35" borderId="12" xfId="53" applyNumberFormat="1" applyFont="1" applyFill="1" applyBorder="1" applyAlignment="1">
      <alignment horizontal="center" vertical="center"/>
      <protection/>
    </xf>
    <xf numFmtId="0" fontId="4" fillId="35" borderId="12" xfId="53" applyNumberFormat="1" applyFont="1" applyFill="1" applyBorder="1" applyAlignment="1">
      <alignment horizontal="right" vertical="center"/>
      <protection/>
    </xf>
    <xf numFmtId="44" fontId="4" fillId="35" borderId="13" xfId="47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167" fontId="54" fillId="0" borderId="22" xfId="0" applyNumberFormat="1" applyFont="1" applyBorder="1" applyAlignment="1">
      <alignment horizontal="center" vertical="center"/>
    </xf>
    <xf numFmtId="167" fontId="55" fillId="0" borderId="0" xfId="0" applyNumberFormat="1" applyFont="1" applyBorder="1" applyAlignment="1">
      <alignment horizontal="left" vertical="center"/>
    </xf>
    <xf numFmtId="167" fontId="54" fillId="0" borderId="0" xfId="0" applyNumberFormat="1" applyFont="1" applyBorder="1" applyAlignment="1">
      <alignment horizontal="center" vertical="center"/>
    </xf>
    <xf numFmtId="167" fontId="4" fillId="35" borderId="12" xfId="53" applyNumberFormat="1" applyFont="1" applyFill="1" applyBorder="1" applyAlignment="1">
      <alignment horizontal="center" vertical="center"/>
      <protection/>
    </xf>
    <xf numFmtId="167" fontId="9" fillId="33" borderId="12" xfId="53" applyNumberFormat="1" applyFont="1" applyFill="1" applyBorder="1" applyAlignment="1">
      <alignment horizontal="center" vertical="center"/>
      <protection/>
    </xf>
    <xf numFmtId="167" fontId="5" fillId="0" borderId="12" xfId="53" applyNumberFormat="1" applyFont="1" applyFill="1" applyBorder="1" applyAlignment="1">
      <alignment horizontal="center" vertical="center"/>
      <protection/>
    </xf>
    <xf numFmtId="167" fontId="54" fillId="0" borderId="0" xfId="0" applyNumberFormat="1" applyFont="1" applyBorder="1" applyAlignment="1">
      <alignment/>
    </xf>
    <xf numFmtId="167" fontId="54" fillId="0" borderId="16" xfId="0" applyNumberFormat="1" applyFont="1" applyBorder="1" applyAlignment="1">
      <alignment/>
    </xf>
    <xf numFmtId="167" fontId="54" fillId="0" borderId="0" xfId="0" applyNumberFormat="1" applyFont="1" applyAlignment="1">
      <alignment/>
    </xf>
    <xf numFmtId="0" fontId="54" fillId="0" borderId="2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0" xfId="0" applyFont="1" applyAlignment="1">
      <alignment wrapText="1"/>
    </xf>
    <xf numFmtId="0" fontId="54" fillId="34" borderId="29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left" vertical="center" wrapText="1"/>
    </xf>
    <xf numFmtId="0" fontId="54" fillId="34" borderId="27" xfId="0" applyNumberFormat="1" applyFont="1" applyFill="1" applyBorder="1" applyAlignment="1">
      <alignment horizontal="center" vertical="center"/>
    </xf>
    <xf numFmtId="2" fontId="54" fillId="34" borderId="27" xfId="0" applyNumberFormat="1" applyFont="1" applyFill="1" applyBorder="1" applyAlignment="1">
      <alignment horizontal="center" vertical="center"/>
    </xf>
    <xf numFmtId="44" fontId="54" fillId="34" borderId="27" xfId="47" applyFont="1" applyFill="1" applyBorder="1" applyAlignment="1">
      <alignment horizontal="center" vertical="center"/>
    </xf>
    <xf numFmtId="44" fontId="55" fillId="34" borderId="27" xfId="47" applyFont="1" applyFill="1" applyBorder="1" applyAlignment="1">
      <alignment horizontal="right" vertical="center"/>
    </xf>
    <xf numFmtId="0" fontId="54" fillId="34" borderId="0" xfId="0" applyFont="1" applyFill="1" applyAlignment="1">
      <alignment horizontal="center" vertical="center"/>
    </xf>
    <xf numFmtId="44" fontId="55" fillId="34" borderId="13" xfId="47" applyFont="1" applyFill="1" applyBorder="1" applyAlignment="1">
      <alignment horizontal="right" vertical="center"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NumberFormat="1" applyFont="1" applyFill="1" applyBorder="1" applyAlignment="1">
      <alignment vertical="center"/>
      <protection/>
    </xf>
    <xf numFmtId="14" fontId="5" fillId="0" borderId="0" xfId="53" applyNumberFormat="1" applyFont="1" applyFill="1" applyBorder="1" applyAlignment="1">
      <alignment horizontal="left" vertical="center"/>
      <protection/>
    </xf>
    <xf numFmtId="14" fontId="54" fillId="0" borderId="0" xfId="0" applyNumberFormat="1" applyFont="1" applyAlignment="1">
      <alignment horizontal="left"/>
    </xf>
    <xf numFmtId="0" fontId="53" fillId="35" borderId="29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left" vertical="center" wrapText="1"/>
    </xf>
    <xf numFmtId="0" fontId="53" fillId="35" borderId="27" xfId="0" applyNumberFormat="1" applyFont="1" applyFill="1" applyBorder="1" applyAlignment="1">
      <alignment horizontal="center" vertical="center"/>
    </xf>
    <xf numFmtId="2" fontId="53" fillId="35" borderId="27" xfId="0" applyNumberFormat="1" applyFont="1" applyFill="1" applyBorder="1" applyAlignment="1">
      <alignment horizontal="center" vertical="center"/>
    </xf>
    <xf numFmtId="44" fontId="53" fillId="35" borderId="27" xfId="47" applyFont="1" applyFill="1" applyBorder="1" applyAlignment="1">
      <alignment horizontal="center" vertical="center"/>
    </xf>
    <xf numFmtId="44" fontId="56" fillId="35" borderId="27" xfId="47" applyFont="1" applyFill="1" applyBorder="1" applyAlignment="1">
      <alignment horizontal="right" vertical="center"/>
    </xf>
    <xf numFmtId="0" fontId="53" fillId="35" borderId="0" xfId="0" applyFont="1" applyFill="1" applyAlignment="1">
      <alignment horizontal="center" vertical="center"/>
    </xf>
    <xf numFmtId="0" fontId="9" fillId="35" borderId="25" xfId="47" applyNumberFormat="1" applyFont="1" applyFill="1" applyBorder="1" applyAlignment="1">
      <alignment horizontal="center" vertical="center"/>
    </xf>
    <xf numFmtId="0" fontId="9" fillId="35" borderId="26" xfId="47" applyNumberFormat="1" applyFont="1" applyFill="1" applyBorder="1" applyAlignment="1">
      <alignment horizontal="center" vertical="center"/>
    </xf>
    <xf numFmtId="0" fontId="9" fillId="0" borderId="14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0" fontId="41" fillId="0" borderId="0" xfId="45" applyNumberFormat="1" applyFill="1" applyBorder="1" applyAlignment="1" applyProtection="1">
      <alignment vertical="center"/>
      <protection/>
    </xf>
    <xf numFmtId="0" fontId="41" fillId="0" borderId="0" xfId="45" applyAlignment="1" applyProtection="1">
      <alignment/>
      <protection/>
    </xf>
    <xf numFmtId="0" fontId="41" fillId="0" borderId="0" xfId="45" applyNumberFormat="1" applyFill="1" applyBorder="1" applyAlignment="1" applyProtection="1">
      <alignment horizontal="left" vertical="center"/>
      <protection/>
    </xf>
    <xf numFmtId="44" fontId="9" fillId="0" borderId="10" xfId="47" applyFont="1" applyFill="1" applyBorder="1" applyAlignment="1">
      <alignment horizontal="center" vertical="center"/>
    </xf>
    <xf numFmtId="0" fontId="55" fillId="0" borderId="23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" fillId="0" borderId="30" xfId="53" applyNumberFormat="1" applyFont="1" applyFill="1" applyBorder="1" applyAlignment="1">
      <alignment horizontal="center" vertical="center" wrapText="1"/>
      <protection/>
    </xf>
    <xf numFmtId="44" fontId="5" fillId="0" borderId="31" xfId="47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/>
    </xf>
    <xf numFmtId="0" fontId="9" fillId="0" borderId="12" xfId="53" applyNumberFormat="1" applyFont="1" applyFill="1" applyBorder="1" applyAlignment="1">
      <alignment horizontal="left" vertical="center" wrapText="1"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167" fontId="9" fillId="0" borderId="12" xfId="53" applyNumberFormat="1" applyFont="1" applyFill="1" applyBorder="1" applyAlignment="1">
      <alignment horizontal="center" vertical="center"/>
      <protection/>
    </xf>
    <xf numFmtId="44" fontId="9" fillId="0" borderId="12" xfId="47" applyFont="1" applyFill="1" applyBorder="1" applyAlignment="1">
      <alignment horizontal="center" vertical="center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NumberFormat="1" applyFont="1" applyFill="1" applyBorder="1" applyAlignment="1">
      <alignment horizontal="center" vertical="center"/>
      <protection/>
    </xf>
    <xf numFmtId="0" fontId="10" fillId="0" borderId="12" xfId="53" applyNumberFormat="1" applyFont="1" applyFill="1" applyBorder="1" applyAlignment="1">
      <alignment horizontal="left" vertical="center" wrapText="1"/>
      <protection/>
    </xf>
    <xf numFmtId="0" fontId="10" fillId="0" borderId="12" xfId="53" applyNumberFormat="1" applyFont="1" applyFill="1" applyBorder="1" applyAlignment="1">
      <alignment horizontal="center" vertical="center" wrapText="1"/>
      <protection/>
    </xf>
    <xf numFmtId="167" fontId="10" fillId="0" borderId="12" xfId="53" applyNumberFormat="1" applyFont="1" applyFill="1" applyBorder="1" applyAlignment="1">
      <alignment horizontal="center" vertical="center"/>
      <protection/>
    </xf>
    <xf numFmtId="44" fontId="10" fillId="0" borderId="12" xfId="47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4" fillId="36" borderId="29" xfId="0" applyFont="1" applyFill="1" applyBorder="1" applyAlignment="1">
      <alignment horizontal="center" vertical="center"/>
    </xf>
    <xf numFmtId="0" fontId="54" fillId="36" borderId="27" xfId="0" applyFont="1" applyFill="1" applyBorder="1" applyAlignment="1">
      <alignment horizontal="center" vertical="center" wrapText="1"/>
    </xf>
    <xf numFmtId="0" fontId="54" fillId="36" borderId="27" xfId="0" applyFont="1" applyFill="1" applyBorder="1" applyAlignment="1">
      <alignment horizontal="center" vertical="center"/>
    </xf>
    <xf numFmtId="0" fontId="54" fillId="36" borderId="27" xfId="0" applyFont="1" applyFill="1" applyBorder="1" applyAlignment="1">
      <alignment horizontal="left" vertical="center" wrapText="1"/>
    </xf>
    <xf numFmtId="0" fontId="54" fillId="36" borderId="27" xfId="0" applyNumberFormat="1" applyFont="1" applyFill="1" applyBorder="1" applyAlignment="1">
      <alignment horizontal="center" vertical="center"/>
    </xf>
    <xf numFmtId="2" fontId="54" fillId="36" borderId="27" xfId="0" applyNumberFormat="1" applyFont="1" applyFill="1" applyBorder="1" applyAlignment="1">
      <alignment horizontal="center" vertical="center"/>
    </xf>
    <xf numFmtId="44" fontId="54" fillId="36" borderId="27" xfId="47" applyFont="1" applyFill="1" applyBorder="1" applyAlignment="1">
      <alignment horizontal="center" vertical="center"/>
    </xf>
    <xf numFmtId="44" fontId="55" fillId="36" borderId="27" xfId="47" applyFont="1" applyFill="1" applyBorder="1" applyAlignment="1">
      <alignment horizontal="right" vertical="center"/>
    </xf>
    <xf numFmtId="44" fontId="55" fillId="36" borderId="13" xfId="47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44" fontId="54" fillId="0" borderId="12" xfId="47" applyFont="1" applyFill="1" applyBorder="1" applyAlignment="1">
      <alignment horizontal="center" vertical="center"/>
    </xf>
    <xf numFmtId="44" fontId="54" fillId="0" borderId="13" xfId="47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55" fillId="37" borderId="0" xfId="0" applyFont="1" applyFill="1" applyAlignment="1">
      <alignment/>
    </xf>
    <xf numFmtId="44" fontId="56" fillId="35" borderId="13" xfId="47" applyFont="1" applyFill="1" applyBorder="1" applyAlignment="1">
      <alignment horizontal="right" vertical="center"/>
    </xf>
    <xf numFmtId="44" fontId="53" fillId="35" borderId="0" xfId="0" applyNumberFormat="1" applyFont="1" applyFill="1" applyAlignment="1">
      <alignment horizontal="center" vertical="center"/>
    </xf>
    <xf numFmtId="0" fontId="9" fillId="33" borderId="11" xfId="53" applyFont="1" applyFill="1" applyBorder="1" applyAlignment="1">
      <alignment horizontal="center" vertical="center"/>
      <protection/>
    </xf>
    <xf numFmtId="0" fontId="55" fillId="33" borderId="0" xfId="0" applyFont="1" applyFill="1" applyAlignment="1">
      <alignment/>
    </xf>
    <xf numFmtId="44" fontId="55" fillId="0" borderId="22" xfId="47" applyFont="1" applyBorder="1" applyAlignment="1">
      <alignment horizontal="center" vertical="center"/>
    </xf>
    <xf numFmtId="44" fontId="55" fillId="0" borderId="0" xfId="47" applyFont="1" applyBorder="1" applyAlignment="1">
      <alignment horizontal="left" vertical="center"/>
    </xf>
    <xf numFmtId="44" fontId="55" fillId="0" borderId="0" xfId="47" applyFont="1" applyBorder="1" applyAlignment="1">
      <alignment horizontal="center" vertical="center"/>
    </xf>
    <xf numFmtId="44" fontId="55" fillId="0" borderId="0" xfId="47" applyFont="1" applyAlignment="1">
      <alignment/>
    </xf>
    <xf numFmtId="44" fontId="5" fillId="6" borderId="32" xfId="53" applyNumberFormat="1" applyFont="1" applyFill="1" applyBorder="1" applyAlignment="1">
      <alignment horizontal="center" vertical="center" wrapText="1"/>
      <protection/>
    </xf>
    <xf numFmtId="10" fontId="5" fillId="6" borderId="33" xfId="57" applyNumberFormat="1" applyFont="1" applyFill="1" applyBorder="1" applyAlignment="1">
      <alignment horizontal="center" vertical="center" wrapText="1"/>
    </xf>
    <xf numFmtId="10" fontId="5" fillId="0" borderId="33" xfId="57" applyNumberFormat="1" applyFont="1" applyFill="1" applyBorder="1" applyAlignment="1">
      <alignment horizontal="center" vertical="center" wrapText="1"/>
    </xf>
    <xf numFmtId="0" fontId="9" fillId="33" borderId="12" xfId="53" applyNumberFormat="1" applyFont="1" applyFill="1" applyBorder="1" applyAlignment="1">
      <alignment horizontal="center" vertical="center" wrapText="1"/>
      <protection/>
    </xf>
    <xf numFmtId="44" fontId="9" fillId="33" borderId="12" xfId="47" applyFont="1" applyFill="1" applyBorder="1" applyAlignment="1">
      <alignment horizontal="center" vertical="center"/>
    </xf>
    <xf numFmtId="0" fontId="9" fillId="37" borderId="34" xfId="53" applyFont="1" applyFill="1" applyBorder="1" applyAlignment="1">
      <alignment horizontal="center" vertical="center"/>
      <protection/>
    </xf>
    <xf numFmtId="0" fontId="9" fillId="37" borderId="35" xfId="53" applyFont="1" applyFill="1" applyBorder="1" applyAlignment="1">
      <alignment horizontal="left" vertical="center"/>
      <protection/>
    </xf>
    <xf numFmtId="44" fontId="15" fillId="37" borderId="35" xfId="47" applyFont="1" applyFill="1" applyBorder="1" applyAlignment="1">
      <alignment vertical="center" wrapText="1"/>
    </xf>
    <xf numFmtId="44" fontId="9" fillId="33" borderId="36" xfId="47" applyFont="1" applyFill="1" applyBorder="1" applyAlignment="1">
      <alignment horizontal="center" vertical="center"/>
    </xf>
    <xf numFmtId="44" fontId="15" fillId="37" borderId="37" xfId="47" applyFont="1" applyFill="1" applyBorder="1" applyAlignment="1">
      <alignment vertical="center" wrapText="1"/>
    </xf>
    <xf numFmtId="44" fontId="9" fillId="33" borderId="38" xfId="47" applyFont="1" applyFill="1" applyBorder="1" applyAlignment="1">
      <alignment horizontal="center" vertical="center"/>
    </xf>
    <xf numFmtId="2" fontId="4" fillId="35" borderId="39" xfId="53" applyNumberFormat="1" applyFont="1" applyFill="1" applyBorder="1" applyAlignment="1">
      <alignment horizontal="center" vertical="center"/>
      <protection/>
    </xf>
    <xf numFmtId="2" fontId="4" fillId="35" borderId="40" xfId="53" applyNumberFormat="1" applyFont="1" applyFill="1" applyBorder="1" applyAlignment="1">
      <alignment horizontal="center" vertical="center" wrapText="1"/>
      <protection/>
    </xf>
    <xf numFmtId="10" fontId="5" fillId="6" borderId="41" xfId="57" applyNumberFormat="1" applyFont="1" applyFill="1" applyBorder="1" applyAlignment="1">
      <alignment horizontal="center" vertical="center" wrapText="1"/>
    </xf>
    <xf numFmtId="2" fontId="4" fillId="35" borderId="42" xfId="53" applyNumberFormat="1" applyFont="1" applyFill="1" applyBorder="1" applyAlignment="1">
      <alignment horizontal="center" vertical="center"/>
      <protection/>
    </xf>
    <xf numFmtId="0" fontId="9" fillId="33" borderId="20" xfId="53" applyNumberFormat="1" applyFont="1" applyFill="1" applyBorder="1" applyAlignment="1">
      <alignment horizontal="center" vertical="center" wrapText="1"/>
      <protection/>
    </xf>
    <xf numFmtId="44" fontId="15" fillId="37" borderId="43" xfId="47" applyFont="1" applyFill="1" applyBorder="1" applyAlignment="1">
      <alignment vertical="center" wrapText="1"/>
    </xf>
    <xf numFmtId="44" fontId="4" fillId="35" borderId="26" xfId="47" applyFont="1" applyFill="1" applyBorder="1" applyAlignment="1">
      <alignment horizontal="center" vertical="center"/>
    </xf>
    <xf numFmtId="44" fontId="9" fillId="33" borderId="13" xfId="47" applyFont="1" applyFill="1" applyBorder="1" applyAlignment="1">
      <alignment horizontal="center" vertical="center" wrapText="1"/>
    </xf>
    <xf numFmtId="44" fontId="9" fillId="0" borderId="44" xfId="47" applyFont="1" applyFill="1" applyBorder="1" applyAlignment="1">
      <alignment horizontal="center" vertical="center" wrapText="1"/>
    </xf>
    <xf numFmtId="10" fontId="9" fillId="0" borderId="41" xfId="57" applyNumberFormat="1" applyFont="1" applyFill="1" applyBorder="1" applyAlignment="1">
      <alignment horizontal="center" vertical="center" wrapText="1"/>
    </xf>
    <xf numFmtId="44" fontId="5" fillId="0" borderId="45" xfId="53" applyNumberFormat="1" applyFont="1" applyFill="1" applyBorder="1" applyAlignment="1">
      <alignment horizontal="center" vertical="center" wrapText="1"/>
      <protection/>
    </xf>
    <xf numFmtId="44" fontId="5" fillId="0" borderId="32" xfId="53" applyNumberFormat="1" applyFont="1" applyFill="1" applyBorder="1" applyAlignment="1">
      <alignment horizontal="center" vertical="center" wrapText="1"/>
      <protection/>
    </xf>
    <xf numFmtId="44" fontId="5" fillId="0" borderId="46" xfId="53" applyNumberFormat="1" applyFont="1" applyFill="1" applyBorder="1" applyAlignment="1">
      <alignment horizontal="center" vertical="center" wrapText="1"/>
      <protection/>
    </xf>
    <xf numFmtId="44" fontId="5" fillId="0" borderId="47" xfId="53" applyNumberFormat="1" applyFont="1" applyFill="1" applyBorder="1" applyAlignment="1">
      <alignment horizontal="center" vertical="center" wrapText="1"/>
      <protection/>
    </xf>
    <xf numFmtId="10" fontId="5" fillId="0" borderId="48" xfId="57" applyNumberFormat="1" applyFont="1" applyFill="1" applyBorder="1" applyAlignment="1">
      <alignment horizontal="center" vertical="center" wrapText="1"/>
    </xf>
    <xf numFmtId="10" fontId="5" fillId="0" borderId="49" xfId="57" applyNumberFormat="1" applyFont="1" applyFill="1" applyBorder="1" applyAlignment="1">
      <alignment horizontal="center" vertical="center" wrapText="1"/>
    </xf>
    <xf numFmtId="10" fontId="5" fillId="0" borderId="50" xfId="57" applyNumberFormat="1" applyFont="1" applyFill="1" applyBorder="1" applyAlignment="1">
      <alignment horizontal="center" vertical="center" wrapText="1"/>
    </xf>
    <xf numFmtId="44" fontId="5" fillId="6" borderId="47" xfId="53" applyNumberFormat="1" applyFont="1" applyFill="1" applyBorder="1" applyAlignment="1">
      <alignment horizontal="center" vertical="center" wrapText="1"/>
      <protection/>
    </xf>
    <xf numFmtId="9" fontId="5" fillId="6" borderId="50" xfId="57" applyFont="1" applyFill="1" applyBorder="1" applyAlignment="1">
      <alignment horizontal="center" vertical="center" wrapText="1"/>
    </xf>
    <xf numFmtId="44" fontId="5" fillId="6" borderId="46" xfId="53" applyNumberFormat="1" applyFont="1" applyFill="1" applyBorder="1" applyAlignment="1">
      <alignment horizontal="center" vertical="center" wrapText="1"/>
      <protection/>
    </xf>
    <xf numFmtId="10" fontId="5" fillId="6" borderId="49" xfId="57" applyNumberFormat="1" applyFont="1" applyFill="1" applyBorder="1" applyAlignment="1">
      <alignment horizontal="center" vertical="center" wrapText="1"/>
    </xf>
    <xf numFmtId="2" fontId="4" fillId="35" borderId="18" xfId="53" applyNumberFormat="1" applyFont="1" applyFill="1" applyBorder="1" applyAlignment="1">
      <alignment horizontal="center" vertical="center"/>
      <protection/>
    </xf>
    <xf numFmtId="0" fontId="4" fillId="35" borderId="5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10" fontId="5" fillId="0" borderId="52" xfId="57" applyNumberFormat="1" applyFont="1" applyFill="1" applyBorder="1" applyAlignment="1">
      <alignment horizontal="center" vertical="center" wrapText="1"/>
    </xf>
    <xf numFmtId="10" fontId="9" fillId="0" borderId="53" xfId="57" applyNumberFormat="1" applyFont="1" applyFill="1" applyBorder="1" applyAlignment="1">
      <alignment horizontal="center" vertical="center" wrapText="1"/>
    </xf>
    <xf numFmtId="10" fontId="5" fillId="0" borderId="54" xfId="57" applyNumberFormat="1" applyFont="1" applyFill="1" applyBorder="1" applyAlignment="1">
      <alignment horizontal="center" vertical="center" wrapText="1"/>
    </xf>
    <xf numFmtId="10" fontId="5" fillId="0" borderId="55" xfId="57" applyNumberFormat="1" applyFont="1" applyFill="1" applyBorder="1" applyAlignment="1">
      <alignment horizontal="center" vertical="center" wrapText="1"/>
    </xf>
    <xf numFmtId="10" fontId="5" fillId="6" borderId="55" xfId="57" applyNumberFormat="1" applyFont="1" applyFill="1" applyBorder="1" applyAlignment="1">
      <alignment horizontal="center" vertical="center" wrapText="1"/>
    </xf>
    <xf numFmtId="10" fontId="5" fillId="0" borderId="56" xfId="57" applyNumberFormat="1" applyFont="1" applyFill="1" applyBorder="1" applyAlignment="1">
      <alignment horizontal="center" vertical="center" wrapText="1"/>
    </xf>
    <xf numFmtId="0" fontId="9" fillId="37" borderId="24" xfId="53" applyFont="1" applyFill="1" applyBorder="1" applyAlignment="1">
      <alignment horizontal="center" vertical="center"/>
      <protection/>
    </xf>
    <xf numFmtId="0" fontId="9" fillId="37" borderId="25" xfId="53" applyFont="1" applyFill="1" applyBorder="1" applyAlignment="1">
      <alignment horizontal="left" vertical="center"/>
      <protection/>
    </xf>
    <xf numFmtId="44" fontId="15" fillId="37" borderId="57" xfId="47" applyFont="1" applyFill="1" applyBorder="1" applyAlignment="1">
      <alignment vertical="center" wrapText="1"/>
    </xf>
    <xf numFmtId="44" fontId="15" fillId="37" borderId="25" xfId="47" applyFont="1" applyFill="1" applyBorder="1" applyAlignment="1">
      <alignment vertical="center" wrapText="1"/>
    </xf>
    <xf numFmtId="44" fontId="15" fillId="37" borderId="58" xfId="47" applyFont="1" applyFill="1" applyBorder="1" applyAlignment="1">
      <alignment vertical="center" wrapText="1"/>
    </xf>
    <xf numFmtId="44" fontId="5" fillId="6" borderId="12" xfId="53" applyNumberFormat="1" applyFont="1" applyFill="1" applyBorder="1" applyAlignment="1">
      <alignment horizontal="center" vertical="center" wrapText="1"/>
      <protection/>
    </xf>
    <xf numFmtId="10" fontId="5" fillId="6" borderId="12" xfId="57" applyNumberFormat="1" applyFont="1" applyFill="1" applyBorder="1" applyAlignment="1">
      <alignment horizontal="center" vertical="center" wrapText="1"/>
    </xf>
    <xf numFmtId="44" fontId="5" fillId="0" borderId="12" xfId="53" applyNumberFormat="1" applyFont="1" applyFill="1" applyBorder="1" applyAlignment="1">
      <alignment horizontal="center" vertical="center" wrapText="1"/>
      <protection/>
    </xf>
    <xf numFmtId="10" fontId="5" fillId="0" borderId="12" xfId="57" applyNumberFormat="1" applyFont="1" applyFill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9" fillId="35" borderId="11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9" fillId="35" borderId="12" xfId="47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center"/>
    </xf>
    <xf numFmtId="2" fontId="55" fillId="33" borderId="12" xfId="0" applyNumberFormat="1" applyFont="1" applyFill="1" applyBorder="1" applyAlignment="1">
      <alignment horizontal="center" vertical="center"/>
    </xf>
    <xf numFmtId="44" fontId="55" fillId="33" borderId="36" xfId="47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center" vertical="center"/>
    </xf>
    <xf numFmtId="2" fontId="55" fillId="34" borderId="12" xfId="0" applyNumberFormat="1" applyFont="1" applyFill="1" applyBorder="1" applyAlignment="1">
      <alignment horizontal="center" vertical="center"/>
    </xf>
    <xf numFmtId="44" fontId="55" fillId="34" borderId="36" xfId="47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left" vertical="center" wrapText="1"/>
    </xf>
    <xf numFmtId="0" fontId="54" fillId="36" borderId="12" xfId="0" applyNumberFormat="1" applyFont="1" applyFill="1" applyBorder="1" applyAlignment="1">
      <alignment horizontal="center" vertical="center"/>
    </xf>
    <xf numFmtId="2" fontId="54" fillId="36" borderId="12" xfId="0" applyNumberFormat="1" applyFont="1" applyFill="1" applyBorder="1" applyAlignment="1">
      <alignment horizontal="center" vertical="center"/>
    </xf>
    <xf numFmtId="44" fontId="54" fillId="36" borderId="36" xfId="47" applyFont="1" applyFill="1" applyBorder="1" applyAlignment="1">
      <alignment horizontal="center" vertical="center"/>
    </xf>
    <xf numFmtId="44" fontId="5" fillId="6" borderId="20" xfId="53" applyNumberFormat="1" applyFont="1" applyFill="1" applyBorder="1" applyAlignment="1">
      <alignment horizontal="center" vertical="center" wrapText="1"/>
      <protection/>
    </xf>
    <xf numFmtId="10" fontId="5" fillId="6" borderId="20" xfId="57" applyNumberFormat="1" applyFont="1" applyFill="1" applyBorder="1" applyAlignment="1">
      <alignment horizontal="center" vertical="center" wrapText="1"/>
    </xf>
    <xf numFmtId="44" fontId="9" fillId="0" borderId="13" xfId="47" applyFont="1" applyFill="1" applyBorder="1" applyAlignment="1">
      <alignment horizontal="center" vertical="center" wrapText="1"/>
    </xf>
    <xf numFmtId="10" fontId="9" fillId="0" borderId="13" xfId="57" applyNumberFormat="1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left" vertical="center" wrapText="1"/>
      <protection/>
    </xf>
    <xf numFmtId="167" fontId="54" fillId="0" borderId="0" xfId="0" applyNumberFormat="1" applyFont="1" applyFill="1" applyAlignment="1">
      <alignment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5" fillId="0" borderId="14" xfId="0" applyFont="1" applyBorder="1" applyAlignment="1">
      <alignment/>
    </xf>
    <xf numFmtId="17" fontId="54" fillId="0" borderId="0" xfId="47" applyNumberFormat="1" applyFont="1" applyBorder="1" applyAlignment="1" quotePrefix="1">
      <alignment horizontal="left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53" applyFont="1" applyFill="1" applyBorder="1" applyAlignment="1">
      <alignment horizontal="center" vertical="center"/>
      <protection/>
    </xf>
    <xf numFmtId="167" fontId="4" fillId="33" borderId="12" xfId="53" applyNumberFormat="1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right" vertical="center"/>
      <protection/>
    </xf>
    <xf numFmtId="44" fontId="4" fillId="33" borderId="13" xfId="47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53" applyFont="1" applyFill="1" applyBorder="1" applyAlignment="1">
      <alignment horizontal="center" vertical="center"/>
      <protection/>
    </xf>
    <xf numFmtId="0" fontId="9" fillId="33" borderId="13" xfId="53" applyFont="1" applyFill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167" fontId="5" fillId="0" borderId="12" xfId="53" applyNumberFormat="1" applyFont="1" applyBorder="1" applyAlignment="1">
      <alignment horizontal="center" vertical="center"/>
      <protection/>
    </xf>
    <xf numFmtId="2" fontId="9" fillId="0" borderId="12" xfId="53" applyNumberFormat="1" applyFont="1" applyBorder="1" applyAlignment="1">
      <alignment horizontal="right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3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 wrapText="1"/>
      <protection/>
    </xf>
    <xf numFmtId="167" fontId="5" fillId="0" borderId="0" xfId="53" applyNumberFormat="1" applyFont="1" applyBorder="1" applyAlignment="1">
      <alignment horizontal="center" vertical="center"/>
      <protection/>
    </xf>
    <xf numFmtId="2" fontId="9" fillId="0" borderId="0" xfId="53" applyNumberFormat="1" applyFont="1" applyBorder="1" applyAlignment="1">
      <alignment horizontal="right" vertical="center"/>
      <protection/>
    </xf>
    <xf numFmtId="44" fontId="9" fillId="0" borderId="36" xfId="47" applyFont="1" applyFill="1" applyBorder="1" applyAlignment="1">
      <alignment horizontal="center" vertical="center"/>
    </xf>
    <xf numFmtId="44" fontId="9" fillId="0" borderId="0" xfId="47" applyFont="1" applyFill="1" applyBorder="1" applyAlignment="1">
      <alignment horizontal="center" vertical="center"/>
    </xf>
    <xf numFmtId="49" fontId="54" fillId="0" borderId="0" xfId="47" applyNumberFormat="1" applyFont="1" applyBorder="1" applyAlignment="1" quotePrefix="1">
      <alignment horizontal="left" vertical="center"/>
    </xf>
    <xf numFmtId="0" fontId="55" fillId="0" borderId="0" xfId="0" applyFont="1" applyBorder="1" applyAlignment="1">
      <alignment/>
    </xf>
    <xf numFmtId="0" fontId="58" fillId="38" borderId="21" xfId="0" applyNumberFormat="1" applyFont="1" applyFill="1" applyBorder="1" applyAlignment="1">
      <alignment horizontal="center" vertical="center"/>
    </xf>
    <xf numFmtId="0" fontId="58" fillId="38" borderId="22" xfId="0" applyNumberFormat="1" applyFont="1" applyFill="1" applyBorder="1" applyAlignment="1">
      <alignment horizontal="center" vertical="center"/>
    </xf>
    <xf numFmtId="0" fontId="58" fillId="38" borderId="23" xfId="0" applyNumberFormat="1" applyFont="1" applyFill="1" applyBorder="1" applyAlignment="1">
      <alignment horizontal="center" vertical="center"/>
    </xf>
    <xf numFmtId="0" fontId="58" fillId="38" borderId="51" xfId="0" applyNumberFormat="1" applyFont="1" applyFill="1" applyBorder="1" applyAlignment="1">
      <alignment horizontal="center" vertical="center"/>
    </xf>
    <xf numFmtId="0" fontId="58" fillId="38" borderId="18" xfId="0" applyNumberFormat="1" applyFont="1" applyFill="1" applyBorder="1" applyAlignment="1">
      <alignment horizontal="center" vertical="center"/>
    </xf>
    <xf numFmtId="0" fontId="58" fillId="38" borderId="39" xfId="0" applyNumberFormat="1" applyFont="1" applyFill="1" applyBorder="1" applyAlignment="1">
      <alignment horizontal="center" vertical="center"/>
    </xf>
    <xf numFmtId="0" fontId="58" fillId="38" borderId="16" xfId="0" applyNumberFormat="1" applyFont="1" applyFill="1" applyBorder="1" applyAlignment="1">
      <alignment horizontal="center" vertical="center"/>
    </xf>
    <xf numFmtId="0" fontId="58" fillId="38" borderId="17" xfId="0" applyNumberFormat="1" applyFont="1" applyFill="1" applyBorder="1" applyAlignment="1">
      <alignment horizontal="center" vertical="center"/>
    </xf>
    <xf numFmtId="0" fontId="58" fillId="38" borderId="59" xfId="53" applyNumberFormat="1" applyFont="1" applyFill="1" applyBorder="1" applyAlignment="1">
      <alignment horizontal="center" vertical="center" wrapText="1"/>
      <protection/>
    </xf>
    <xf numFmtId="0" fontId="58" fillId="38" borderId="60" xfId="53" applyNumberFormat="1" applyFont="1" applyFill="1" applyBorder="1" applyAlignment="1">
      <alignment horizontal="center" vertical="center" wrapText="1"/>
      <protection/>
    </xf>
    <xf numFmtId="0" fontId="58" fillId="38" borderId="61" xfId="53" applyNumberFormat="1" applyFont="1" applyFill="1" applyBorder="1" applyAlignment="1">
      <alignment horizontal="center" vertical="center" wrapText="1"/>
      <protection/>
    </xf>
    <xf numFmtId="0" fontId="58" fillId="38" borderId="21" xfId="53" applyNumberFormat="1" applyFont="1" applyFill="1" applyBorder="1" applyAlignment="1">
      <alignment horizontal="center" vertical="center" wrapText="1"/>
      <protection/>
    </xf>
    <xf numFmtId="0" fontId="58" fillId="38" borderId="22" xfId="53" applyNumberFormat="1" applyFont="1" applyFill="1" applyBorder="1" applyAlignment="1">
      <alignment horizontal="center" vertical="center" wrapText="1"/>
      <protection/>
    </xf>
    <xf numFmtId="0" fontId="58" fillId="38" borderId="23" xfId="53" applyNumberFormat="1" applyFont="1" applyFill="1" applyBorder="1" applyAlignment="1">
      <alignment horizontal="center" vertical="center" wrapText="1"/>
      <protection/>
    </xf>
    <xf numFmtId="0" fontId="4" fillId="35" borderId="25" xfId="53" applyFont="1" applyFill="1" applyBorder="1" applyAlignment="1">
      <alignment horizontal="center" vertical="center"/>
      <protection/>
    </xf>
    <xf numFmtId="0" fontId="4" fillId="35" borderId="12" xfId="53" applyFont="1" applyFill="1" applyBorder="1" applyAlignment="1">
      <alignment horizontal="center" vertical="center"/>
      <protection/>
    </xf>
    <xf numFmtId="2" fontId="4" fillId="35" borderId="26" xfId="53" applyNumberFormat="1" applyFont="1" applyFill="1" applyBorder="1" applyAlignment="1">
      <alignment horizontal="center" vertical="center" wrapText="1"/>
      <protection/>
    </xf>
    <xf numFmtId="2" fontId="4" fillId="35" borderId="13" xfId="53" applyNumberFormat="1" applyFont="1" applyFill="1" applyBorder="1" applyAlignment="1">
      <alignment horizontal="center" vertical="center" wrapText="1"/>
      <protection/>
    </xf>
    <xf numFmtId="2" fontId="4" fillId="35" borderId="25" xfId="53" applyNumberFormat="1" applyFont="1" applyFill="1" applyBorder="1" applyAlignment="1">
      <alignment horizontal="center" vertical="center"/>
      <protection/>
    </xf>
    <xf numFmtId="0" fontId="4" fillId="35" borderId="2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44" fontId="15" fillId="37" borderId="62" xfId="47" applyFont="1" applyFill="1" applyBorder="1" applyAlignment="1">
      <alignment horizontal="center" vertical="center" wrapText="1"/>
    </xf>
    <xf numFmtId="44" fontId="15" fillId="37" borderId="63" xfId="47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64" xfId="53" applyFont="1" applyFill="1" applyBorder="1" applyAlignment="1">
      <alignment horizontal="center" vertical="center"/>
      <protection/>
    </xf>
    <xf numFmtId="0" fontId="5" fillId="0" borderId="65" xfId="53" applyFont="1" applyFill="1" applyBorder="1" applyAlignment="1">
      <alignment horizontal="left" vertical="center" wrapText="1"/>
      <protection/>
    </xf>
    <xf numFmtId="0" fontId="58" fillId="38" borderId="66" xfId="53" applyNumberFormat="1" applyFont="1" applyFill="1" applyBorder="1" applyAlignment="1">
      <alignment horizontal="center" vertical="center" wrapText="1"/>
      <protection/>
    </xf>
    <xf numFmtId="0" fontId="58" fillId="38" borderId="67" xfId="53" applyNumberFormat="1" applyFont="1" applyFill="1" applyBorder="1" applyAlignment="1">
      <alignment horizontal="center" vertical="center" wrapText="1"/>
      <protection/>
    </xf>
    <xf numFmtId="0" fontId="58" fillId="38" borderId="68" xfId="53" applyNumberFormat="1" applyFont="1" applyFill="1" applyBorder="1" applyAlignment="1">
      <alignment horizontal="center" vertical="center" wrapText="1"/>
      <protection/>
    </xf>
    <xf numFmtId="44" fontId="15" fillId="37" borderId="26" xfId="47" applyFont="1" applyFill="1" applyBorder="1" applyAlignment="1">
      <alignment horizontal="center" vertical="center" wrapText="1"/>
    </xf>
    <xf numFmtId="44" fontId="15" fillId="37" borderId="69" xfId="47" applyFont="1" applyFill="1" applyBorder="1" applyAlignment="1">
      <alignment horizontal="center" vertical="center" wrapText="1"/>
    </xf>
    <xf numFmtId="0" fontId="58" fillId="38" borderId="59" xfId="52" applyNumberFormat="1" applyFont="1" applyFill="1" applyBorder="1" applyAlignment="1">
      <alignment horizontal="center" vertical="center" wrapText="1"/>
      <protection/>
    </xf>
    <xf numFmtId="0" fontId="58" fillId="38" borderId="60" xfId="52" applyNumberFormat="1" applyFont="1" applyFill="1" applyBorder="1" applyAlignment="1">
      <alignment horizontal="center" vertical="center" wrapText="1"/>
      <protection/>
    </xf>
    <xf numFmtId="0" fontId="58" fillId="38" borderId="61" xfId="52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 2 2" xfId="49"/>
    <cellStyle name="Moeda 2 3" xfId="50"/>
    <cellStyle name="Neutro" xfId="51"/>
    <cellStyle name="Normal 2" xfId="52"/>
    <cellStyle name="Normal 3" xfId="53"/>
    <cellStyle name="Normal 4" xfId="54"/>
    <cellStyle name="Normal 5" xfId="55"/>
    <cellStyle name="Nota" xfId="56"/>
    <cellStyle name="Percent" xfId="57"/>
    <cellStyle name="Porcentagem 2 2" xfId="58"/>
    <cellStyle name="Porcentagem 2 3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4171950" cy="219075"/>
    <xdr:sp>
      <xdr:nvSpPr>
        <xdr:cNvPr id="1" name="CaixaDeTexto 1"/>
        <xdr:cNvSpPr txBox="1">
          <a:spLocks noChangeArrowheads="1"/>
        </xdr:cNvSpPr>
      </xdr:nvSpPr>
      <xdr:spPr>
        <a:xfrm>
          <a:off x="847725" y="2914650"/>
          <a:ext cx="417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((1+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_xD835__xDC34_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_xD835__xDC3A_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_xD835__xDC39_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_xD835__xDC3F_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−1</a:t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33825" cy="171450"/>
    <xdr:sp>
      <xdr:nvSpPr>
        <xdr:cNvPr id="2" name="CaixaDeTexto 2"/>
        <xdr:cNvSpPr txBox="1">
          <a:spLocks noChangeArrowheads="1"/>
        </xdr:cNvSpPr>
      </xdr:nvSpPr>
      <xdr:spPr>
        <a:xfrm>
          <a:off x="847725" y="3200400"/>
          <a:ext cx="393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((1+4,01+0,4+0,56)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(1+1,11)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(1+7,3))/((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1−6,65))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−1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rgana@neongas.com.br" TargetMode="External" /><Relationship Id="rId2" Type="http://schemas.openxmlformats.org/officeDocument/2006/relationships/hyperlink" Target="mailto:comercial@artepro.com.br" TargetMode="External" /><Relationship Id="rId3" Type="http://schemas.openxmlformats.org/officeDocument/2006/relationships/hyperlink" Target="mailto:comercial62@zeusdobrasil.com.br" TargetMode="External" /><Relationship Id="rId4" Type="http://schemas.openxmlformats.org/officeDocument/2006/relationships/hyperlink" Target="mailto:alumiblu@terra.com.br" TargetMode="External" /><Relationship Id="rId5" Type="http://schemas.openxmlformats.org/officeDocument/2006/relationships/hyperlink" Target="mailto:atendimento.acom@americanas.com" TargetMode="External" /><Relationship Id="rId6" Type="http://schemas.openxmlformats.org/officeDocument/2006/relationships/hyperlink" Target="mailto:comercial@rjeiluminacao.com.br" TargetMode="External" /><Relationship Id="rId7" Type="http://schemas.openxmlformats.org/officeDocument/2006/relationships/hyperlink" Target="mailto:orcamentogruporca@gmail.com" TargetMode="External" /><Relationship Id="rId8" Type="http://schemas.openxmlformats.org/officeDocument/2006/relationships/hyperlink" Target="mailto:sac@brsstore.com.br" TargetMode="External" /><Relationship Id="rId9" Type="http://schemas.openxmlformats.org/officeDocument/2006/relationships/hyperlink" Target="mailto:comercial@jvesportes.com.br" TargetMode="External" /><Relationship Id="rId10" Type="http://schemas.openxmlformats.org/officeDocument/2006/relationships/hyperlink" Target="mailto:vendas@topmaxsport.com.br" TargetMode="External" /><Relationship Id="rId11" Type="http://schemas.openxmlformats.org/officeDocument/2006/relationships/hyperlink" Target="mailto:wkesportescs3@gmail.com" TargetMode="External" /><Relationship Id="rId12" Type="http://schemas.openxmlformats.org/officeDocument/2006/relationships/hyperlink" Target="mailto:vendas@remaxredes.com.br" TargetMode="External" /><Relationship Id="rId13" Type="http://schemas.openxmlformats.org/officeDocument/2006/relationships/hyperlink" Target="mailto:vendas@gismar.com.br" TargetMode="External" /><Relationship Id="rId14" Type="http://schemas.openxmlformats.org/officeDocument/2006/relationships/hyperlink" Target="mailto:boxblu@boxblu.com.br" TargetMode="External" /><Relationship Id="rId15" Type="http://schemas.openxmlformats.org/officeDocument/2006/relationships/hyperlink" Target="mailto:contato@sdpremoldados.com.br" TargetMode="External" /><Relationship Id="rId16" Type="http://schemas.openxmlformats.org/officeDocument/2006/relationships/hyperlink" Target="mailto:vendas@movimat.com.br" TargetMode="External" /><Relationship Id="rId17" Type="http://schemas.openxmlformats.org/officeDocument/2006/relationships/hyperlink" Target="mailto:schmidthaus@schmidthaus.com.br" TargetMode="External" /><Relationship Id="rId18" Type="http://schemas.openxmlformats.org/officeDocument/2006/relationships/hyperlink" Target="mailto:vendas@womatel.com.br" TargetMode="External" /><Relationship Id="rId19" Type="http://schemas.openxmlformats.org/officeDocument/2006/relationships/hyperlink" Target="mailto:vendas8@joclamar.com.br" TargetMode="External" /><Relationship Id="rId20" Type="http://schemas.openxmlformats.org/officeDocument/2006/relationships/hyperlink" Target="mailto:ap@apmateriais.com.br" TargetMode="External" /><Relationship Id="rId21" Type="http://schemas.openxmlformats.org/officeDocument/2006/relationships/hyperlink" Target="mailto:comercial@artesanalpremoldados.com.br" TargetMode="External" /><Relationship Id="rId22" Type="http://schemas.openxmlformats.org/officeDocument/2006/relationships/hyperlink" Target="mailto:proaco@proaco.ind.br" TargetMode="External" /><Relationship Id="rId23" Type="http://schemas.openxmlformats.org/officeDocument/2006/relationships/hyperlink" Target="mailto:prefabricar@prefabricar.com.br" TargetMode="External" /><Relationship Id="rId24" Type="http://schemas.openxmlformats.org/officeDocument/2006/relationships/hyperlink" Target="mailto:boutiquedastelas@gmail.com" TargetMode="External" /><Relationship Id="rId25" Type="http://schemas.openxmlformats.org/officeDocument/2006/relationships/hyperlink" Target="mailto:so.aluminio@terra.com.br" TargetMode="Externa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3"/>
  <sheetViews>
    <sheetView showGridLines="0" tabSelected="1" view="pageBreakPreview" zoomScaleSheetLayoutView="100" zoomScalePageLayoutView="0" workbookViewId="0" topLeftCell="A418">
      <selection activeCell="G435" sqref="G435"/>
    </sheetView>
  </sheetViews>
  <sheetFormatPr defaultColWidth="9.140625" defaultRowHeight="15"/>
  <cols>
    <col min="1" max="1" width="6.7109375" style="2" customWidth="1"/>
    <col min="2" max="2" width="12.7109375" style="2" customWidth="1"/>
    <col min="3" max="3" width="9.7109375" style="2" customWidth="1"/>
    <col min="4" max="4" width="45.7109375" style="3" customWidth="1"/>
    <col min="5" max="5" width="6.7109375" style="2" customWidth="1"/>
    <col min="6" max="6" width="8.7109375" style="6" customWidth="1"/>
    <col min="7" max="9" width="16.7109375" style="7" customWidth="1"/>
    <col min="10" max="10" width="13.7109375" style="2" bestFit="1" customWidth="1"/>
    <col min="11" max="16384" width="9.140625" style="2" customWidth="1"/>
  </cols>
  <sheetData>
    <row r="1" spans="1:9" s="156" customFormat="1" ht="11.25">
      <c r="A1" s="166"/>
      <c r="B1" s="152"/>
      <c r="C1" s="152"/>
      <c r="D1" s="153"/>
      <c r="E1" s="152"/>
      <c r="F1" s="152"/>
      <c r="G1" s="154"/>
      <c r="H1" s="154"/>
      <c r="I1" s="155"/>
    </row>
    <row r="2" spans="1:9" s="156" customFormat="1" ht="11.25">
      <c r="A2" s="167"/>
      <c r="B2" s="157" t="s">
        <v>13</v>
      </c>
      <c r="C2" s="158" t="s">
        <v>54</v>
      </c>
      <c r="D2" s="158"/>
      <c r="F2" s="157" t="s">
        <v>16</v>
      </c>
      <c r="G2" s="388" t="s">
        <v>1535</v>
      </c>
      <c r="H2" s="159"/>
      <c r="I2" s="160"/>
    </row>
    <row r="3" spans="1:9" s="156" customFormat="1" ht="11.25">
      <c r="A3" s="167"/>
      <c r="B3" s="157" t="s">
        <v>14</v>
      </c>
      <c r="C3" s="158" t="s">
        <v>55</v>
      </c>
      <c r="D3" s="158"/>
      <c r="F3" s="157" t="s">
        <v>17</v>
      </c>
      <c r="G3" s="121">
        <v>0.22</v>
      </c>
      <c r="H3" s="159"/>
      <c r="I3" s="160"/>
    </row>
    <row r="4" spans="1:9" s="156" customFormat="1" ht="11.25">
      <c r="A4" s="167"/>
      <c r="B4" s="157" t="s">
        <v>53</v>
      </c>
      <c r="C4" s="158" t="s">
        <v>56</v>
      </c>
      <c r="D4" s="158"/>
      <c r="F4" s="157"/>
      <c r="G4" s="161"/>
      <c r="H4" s="159"/>
      <c r="I4" s="160"/>
    </row>
    <row r="5" spans="1:9" s="156" customFormat="1" ht="11.25">
      <c r="A5" s="167"/>
      <c r="B5" s="157" t="s">
        <v>15</v>
      </c>
      <c r="C5" s="158" t="s">
        <v>57</v>
      </c>
      <c r="D5" s="158"/>
      <c r="F5" s="157"/>
      <c r="G5" s="161"/>
      <c r="H5" s="159"/>
      <c r="I5" s="160"/>
    </row>
    <row r="6" spans="1:9" s="156" customFormat="1" ht="12" thickBot="1">
      <c r="A6" s="168"/>
      <c r="B6" s="162"/>
      <c r="C6" s="162"/>
      <c r="D6" s="158"/>
      <c r="E6" s="162"/>
      <c r="F6" s="162"/>
      <c r="G6" s="159"/>
      <c r="H6" s="159"/>
      <c r="I6" s="160"/>
    </row>
    <row r="7" spans="1:9" s="156" customFormat="1" ht="11.25">
      <c r="A7" s="390" t="s">
        <v>1058</v>
      </c>
      <c r="B7" s="391"/>
      <c r="C7" s="391"/>
      <c r="D7" s="391"/>
      <c r="E7" s="391"/>
      <c r="F7" s="391"/>
      <c r="G7" s="391"/>
      <c r="H7" s="391"/>
      <c r="I7" s="392"/>
    </row>
    <row r="8" spans="1:9" s="156" customFormat="1" ht="12" thickBot="1">
      <c r="A8" s="393"/>
      <c r="B8" s="394"/>
      <c r="C8" s="394"/>
      <c r="D8" s="394"/>
      <c r="E8" s="394"/>
      <c r="F8" s="394"/>
      <c r="G8" s="395"/>
      <c r="H8" s="396"/>
      <c r="I8" s="397"/>
    </row>
    <row r="9" spans="1:9" s="156" customFormat="1" ht="11.25">
      <c r="A9" s="328" t="s">
        <v>0</v>
      </c>
      <c r="B9" s="329" t="s">
        <v>1</v>
      </c>
      <c r="C9" s="329" t="s">
        <v>2</v>
      </c>
      <c r="D9" s="329" t="s">
        <v>3</v>
      </c>
      <c r="E9" s="329" t="s">
        <v>4</v>
      </c>
      <c r="F9" s="329" t="s">
        <v>40</v>
      </c>
      <c r="G9" s="330" t="s">
        <v>5</v>
      </c>
      <c r="H9" s="219" t="s">
        <v>6</v>
      </c>
      <c r="I9" s="220" t="s">
        <v>7</v>
      </c>
    </row>
    <row r="10" spans="1:9" s="4" customFormat="1" ht="10.5">
      <c r="A10" s="331">
        <v>1</v>
      </c>
      <c r="B10" s="332" t="s">
        <v>43</v>
      </c>
      <c r="C10" s="333"/>
      <c r="D10" s="332"/>
      <c r="E10" s="333"/>
      <c r="F10" s="334"/>
      <c r="G10" s="335"/>
      <c r="H10" s="94"/>
      <c r="I10" s="95"/>
    </row>
    <row r="11" spans="1:9" s="5" customFormat="1" ht="10.5">
      <c r="A11" s="336" t="s">
        <v>8</v>
      </c>
      <c r="B11" s="337" t="s">
        <v>12</v>
      </c>
      <c r="C11" s="338"/>
      <c r="D11" s="337"/>
      <c r="E11" s="338"/>
      <c r="F11" s="339"/>
      <c r="G11" s="340"/>
      <c r="H11" s="90"/>
      <c r="I11" s="96"/>
    </row>
    <row r="12" spans="1:9" ht="11.25">
      <c r="A12" s="171" t="s">
        <v>44</v>
      </c>
      <c r="B12" s="163" t="s">
        <v>357</v>
      </c>
      <c r="C12" s="84" t="s">
        <v>60</v>
      </c>
      <c r="D12" s="164" t="s">
        <v>9</v>
      </c>
      <c r="E12" s="165" t="str">
        <f>QUANTITATIVO!K11</f>
        <v>MÊS</v>
      </c>
      <c r="F12" s="85">
        <f>QUANTITATIVO!L11</f>
        <v>18</v>
      </c>
      <c r="G12" s="86">
        <v>12066.909999999998</v>
      </c>
      <c r="H12" s="86">
        <f>ROUND(G12*(1+$G$3),2)</f>
        <v>14721.63</v>
      </c>
      <c r="I12" s="97">
        <f>ROUND(F12*H12,2)</f>
        <v>264989.34</v>
      </c>
    </row>
    <row r="13" spans="1:9" ht="33.75">
      <c r="A13" s="171" t="s">
        <v>358</v>
      </c>
      <c r="B13" s="163" t="s">
        <v>338</v>
      </c>
      <c r="C13" s="84">
        <v>93210</v>
      </c>
      <c r="D13" s="164" t="s">
        <v>263</v>
      </c>
      <c r="E13" s="165" t="str">
        <f>QUANTITATIVO!K13</f>
        <v>M2</v>
      </c>
      <c r="F13" s="85">
        <f>QUANTITATIVO!L13</f>
        <v>28.38</v>
      </c>
      <c r="G13" s="86">
        <v>567.11</v>
      </c>
      <c r="H13" s="86">
        <f>ROUND(G13*(1+$G$3),2)</f>
        <v>691.87</v>
      </c>
      <c r="I13" s="97">
        <f>ROUND(F13*H13,2)</f>
        <v>19635.27</v>
      </c>
    </row>
    <row r="14" spans="1:9" ht="33.75">
      <c r="A14" s="171" t="s">
        <v>359</v>
      </c>
      <c r="B14" s="163" t="s">
        <v>363</v>
      </c>
      <c r="C14" s="84">
        <v>10777</v>
      </c>
      <c r="D14" s="164" t="s">
        <v>301</v>
      </c>
      <c r="E14" s="165" t="str">
        <f>QUANTITATIVO!K15</f>
        <v>MES   </v>
      </c>
      <c r="F14" s="85">
        <f>QUANTITATIVO!L15</f>
        <v>18</v>
      </c>
      <c r="G14" s="86">
        <v>618.8</v>
      </c>
      <c r="H14" s="86">
        <f>ROUND(G14*(1+$G$3),2)</f>
        <v>754.94</v>
      </c>
      <c r="I14" s="97">
        <f>ROUND(F14*H14,2)</f>
        <v>13588.92</v>
      </c>
    </row>
    <row r="15" spans="1:9" ht="22.5">
      <c r="A15" s="171" t="s">
        <v>360</v>
      </c>
      <c r="B15" s="163" t="s">
        <v>363</v>
      </c>
      <c r="C15" s="84">
        <v>4813</v>
      </c>
      <c r="D15" s="164" t="s">
        <v>292</v>
      </c>
      <c r="E15" s="165" t="str">
        <f>QUANTITATIVO!K17</f>
        <v>M2    </v>
      </c>
      <c r="F15" s="85">
        <f>QUANTITATIVO!L17</f>
        <v>2.25</v>
      </c>
      <c r="G15" s="86">
        <v>225</v>
      </c>
      <c r="H15" s="86">
        <f>ROUND(G15*(1+$G$3),2)</f>
        <v>274.5</v>
      </c>
      <c r="I15" s="97">
        <f>ROUND(F15*H15,2)</f>
        <v>617.63</v>
      </c>
    </row>
    <row r="16" spans="1:9" ht="11.25">
      <c r="A16" s="171" t="s">
        <v>361</v>
      </c>
      <c r="B16" s="163" t="s">
        <v>357</v>
      </c>
      <c r="C16" s="84" t="s">
        <v>365</v>
      </c>
      <c r="D16" s="164" t="s">
        <v>381</v>
      </c>
      <c r="E16" s="165" t="str">
        <f>QUANTITATIVO!K19</f>
        <v>VB</v>
      </c>
      <c r="F16" s="85">
        <f>QUANTITATIVO!L19</f>
        <v>1</v>
      </c>
      <c r="G16" s="86">
        <v>1296.18</v>
      </c>
      <c r="H16" s="86">
        <f>ROUND(G16*(1+$G$3),2)</f>
        <v>1581.34</v>
      </c>
      <c r="I16" s="97">
        <f>ROUND(F16*H16,2)</f>
        <v>1581.34</v>
      </c>
    </row>
    <row r="17" spans="1:9" ht="11.25">
      <c r="A17" s="171" t="s">
        <v>385</v>
      </c>
      <c r="B17" s="163" t="s">
        <v>357</v>
      </c>
      <c r="C17" s="84" t="s">
        <v>382</v>
      </c>
      <c r="D17" s="164" t="s">
        <v>380</v>
      </c>
      <c r="E17" s="165" t="str">
        <f>QUANTITATIVO!K21</f>
        <v>VB</v>
      </c>
      <c r="F17" s="85">
        <f>QUANTITATIVO!L21</f>
        <v>1</v>
      </c>
      <c r="G17" s="86">
        <v>1296.18</v>
      </c>
      <c r="H17" s="86">
        <f>ROUND(G17*(1+$G$3),2)</f>
        <v>1581.34</v>
      </c>
      <c r="I17" s="97">
        <f>ROUND(F17*H17,2)</f>
        <v>1581.34</v>
      </c>
    </row>
    <row r="18" spans="1:9" ht="11.25">
      <c r="A18" s="341"/>
      <c r="B18" s="342"/>
      <c r="C18" s="343"/>
      <c r="D18" s="344"/>
      <c r="E18" s="345"/>
      <c r="F18" s="346"/>
      <c r="G18" s="347"/>
      <c r="H18" s="251" t="s">
        <v>1363</v>
      </c>
      <c r="I18" s="252">
        <f>SUM(I11:I17)</f>
        <v>301993.8400000001</v>
      </c>
    </row>
    <row r="19" spans="1:9" s="5" customFormat="1" ht="10.5">
      <c r="A19" s="170" t="s">
        <v>10</v>
      </c>
      <c r="B19" s="87" t="s">
        <v>11</v>
      </c>
      <c r="C19" s="88"/>
      <c r="D19" s="87"/>
      <c r="E19" s="88"/>
      <c r="F19" s="89"/>
      <c r="G19" s="90"/>
      <c r="H19" s="90"/>
      <c r="I19" s="96"/>
    </row>
    <row r="20" spans="1:9" ht="33.75">
      <c r="A20" s="171" t="s">
        <v>388</v>
      </c>
      <c r="B20" s="163" t="s">
        <v>338</v>
      </c>
      <c r="C20" s="84">
        <v>99059</v>
      </c>
      <c r="D20" s="164" t="s">
        <v>85</v>
      </c>
      <c r="E20" s="165" t="str">
        <f>QUANTITATIVO!K24</f>
        <v>M</v>
      </c>
      <c r="F20" s="85">
        <f>QUANTITATIVO!L24</f>
        <v>166.7</v>
      </c>
      <c r="G20" s="86">
        <v>56.49</v>
      </c>
      <c r="H20" s="86">
        <f>ROUND(G20*(1+$G$3),2)</f>
        <v>68.92</v>
      </c>
      <c r="I20" s="97">
        <f>ROUND(F20*H20,2)</f>
        <v>11488.96</v>
      </c>
    </row>
    <row r="21" spans="1:9" ht="33.75">
      <c r="A21" s="171" t="s">
        <v>389</v>
      </c>
      <c r="B21" s="163" t="s">
        <v>363</v>
      </c>
      <c r="C21" s="84">
        <v>37524</v>
      </c>
      <c r="D21" s="164" t="s">
        <v>281</v>
      </c>
      <c r="E21" s="165" t="str">
        <f>QUANTITATIVO!K26</f>
        <v>M     </v>
      </c>
      <c r="F21" s="85">
        <f>QUANTITATIVO!L26</f>
        <v>166.7</v>
      </c>
      <c r="G21" s="86">
        <v>2.2</v>
      </c>
      <c r="H21" s="86">
        <f>ROUND(G21*(1+$G$3),2)</f>
        <v>2.68</v>
      </c>
      <c r="I21" s="97">
        <f>ROUND(F21*H21,2)</f>
        <v>446.76</v>
      </c>
    </row>
    <row r="22" spans="1:9" ht="11.25">
      <c r="A22" s="244"/>
      <c r="B22" s="245"/>
      <c r="C22" s="246"/>
      <c r="D22" s="247"/>
      <c r="E22" s="248"/>
      <c r="F22" s="249"/>
      <c r="G22" s="250"/>
      <c r="H22" s="251" t="s">
        <v>1363</v>
      </c>
      <c r="I22" s="252">
        <f>SUM(I20:I21)</f>
        <v>11935.72</v>
      </c>
    </row>
    <row r="23" spans="1:9" s="5" customFormat="1" ht="10.5">
      <c r="A23" s="170" t="s">
        <v>1471</v>
      </c>
      <c r="B23" s="87" t="s">
        <v>1472</v>
      </c>
      <c r="C23" s="88"/>
      <c r="D23" s="87"/>
      <c r="E23" s="88"/>
      <c r="F23" s="89"/>
      <c r="G23" s="90"/>
      <c r="H23" s="90"/>
      <c r="I23" s="96"/>
    </row>
    <row r="24" spans="1:9" ht="22.5">
      <c r="A24" s="171" t="s">
        <v>1474</v>
      </c>
      <c r="B24" s="163" t="s">
        <v>338</v>
      </c>
      <c r="C24" s="84">
        <v>97629</v>
      </c>
      <c r="D24" s="164" t="s">
        <v>87</v>
      </c>
      <c r="E24" s="165" t="str">
        <f>QUANTITATIVO!K29</f>
        <v>M3</v>
      </c>
      <c r="F24" s="85">
        <f>QUANTITATIVO!L29</f>
        <v>62.4</v>
      </c>
      <c r="G24" s="86">
        <v>105.72</v>
      </c>
      <c r="H24" s="86">
        <f>ROUND(G24*(1+$G$3),2)</f>
        <v>128.98</v>
      </c>
      <c r="I24" s="97">
        <f>ROUND(F24*H24,2)</f>
        <v>8048.35</v>
      </c>
    </row>
    <row r="25" spans="1:9" ht="45">
      <c r="A25" s="171" t="s">
        <v>1475</v>
      </c>
      <c r="B25" s="163" t="s">
        <v>338</v>
      </c>
      <c r="C25" s="84">
        <v>100981</v>
      </c>
      <c r="D25" s="164" t="s">
        <v>1497</v>
      </c>
      <c r="E25" s="165" t="str">
        <f>QUANTITATIVO!K31</f>
        <v>M3</v>
      </c>
      <c r="F25" s="85">
        <f>QUANTITATIVO!L31</f>
        <v>87.36</v>
      </c>
      <c r="G25" s="86">
        <v>6.15</v>
      </c>
      <c r="H25" s="86">
        <f>ROUND(G25*(1+$G$3),2)</f>
        <v>7.5</v>
      </c>
      <c r="I25" s="97">
        <f>ROUND(F25*H25,2)</f>
        <v>655.2</v>
      </c>
    </row>
    <row r="26" spans="1:9" s="261" customFormat="1" ht="45">
      <c r="A26" s="253" t="s">
        <v>1476</v>
      </c>
      <c r="B26" s="254" t="s">
        <v>338</v>
      </c>
      <c r="C26" s="255">
        <f>QUANTITATIVO!C34</f>
        <v>93590</v>
      </c>
      <c r="D26" s="256" t="str">
        <f>QUANTITATIVO!D34</f>
        <v>TRANSPORTE COM CAMINHÃO BASCULANTE DE 10 M³, EM VIA URBANA PAVIMENTADA , ADICIONAL PARA DMT EXCEDENTE A 30 KM (UNIDADE: M3XKM). AF_07/2020</v>
      </c>
      <c r="E26" s="257" t="str">
        <f>QUANTITATIVO!K34</f>
        <v>M3xKM</v>
      </c>
      <c r="F26" s="258">
        <f>QUANTITATIVO!L34</f>
        <v>2620.8</v>
      </c>
      <c r="G26" s="259">
        <v>0.61</v>
      </c>
      <c r="H26" s="259">
        <f>ROUND(G26*(1+$G$3),2)</f>
        <v>0.74</v>
      </c>
      <c r="I26" s="260">
        <f>ROUND(F26*H26,2)</f>
        <v>1939.39</v>
      </c>
    </row>
    <row r="27" spans="1:9" ht="11.25">
      <c r="A27" s="244"/>
      <c r="B27" s="245"/>
      <c r="C27" s="246"/>
      <c r="D27" s="247"/>
      <c r="E27" s="248"/>
      <c r="F27" s="249"/>
      <c r="G27" s="250"/>
      <c r="H27" s="251" t="s">
        <v>1363</v>
      </c>
      <c r="I27" s="252">
        <f>SUM(I24:I26)</f>
        <v>10642.94</v>
      </c>
    </row>
    <row r="28" spans="1:9" s="204" customFormat="1" ht="11.25">
      <c r="A28" s="196"/>
      <c r="B28" s="197"/>
      <c r="C28" s="198"/>
      <c r="D28" s="199"/>
      <c r="E28" s="200"/>
      <c r="F28" s="201"/>
      <c r="G28" s="202"/>
      <c r="H28" s="203" t="s">
        <v>534</v>
      </c>
      <c r="I28" s="205">
        <f>SUM(I18,I22,I27)</f>
        <v>324572.50000000006</v>
      </c>
    </row>
    <row r="29" spans="1:9" s="4" customFormat="1" ht="10.5">
      <c r="A29" s="169">
        <v>2</v>
      </c>
      <c r="B29" s="91" t="s">
        <v>47</v>
      </c>
      <c r="C29" s="92"/>
      <c r="D29" s="91"/>
      <c r="E29" s="92"/>
      <c r="F29" s="93"/>
      <c r="G29" s="94"/>
      <c r="H29" s="94"/>
      <c r="I29" s="95"/>
    </row>
    <row r="30" spans="1:9" s="5" customFormat="1" ht="10.5">
      <c r="A30" s="170" t="s">
        <v>48</v>
      </c>
      <c r="B30" s="87" t="s">
        <v>390</v>
      </c>
      <c r="C30" s="88"/>
      <c r="D30" s="87"/>
      <c r="E30" s="88"/>
      <c r="F30" s="89"/>
      <c r="G30" s="90"/>
      <c r="H30" s="90"/>
      <c r="I30" s="96"/>
    </row>
    <row r="31" spans="1:9" ht="90">
      <c r="A31" s="171" t="s">
        <v>855</v>
      </c>
      <c r="B31" s="163" t="s">
        <v>338</v>
      </c>
      <c r="C31" s="84">
        <v>90108</v>
      </c>
      <c r="D31" s="164" t="s">
        <v>110</v>
      </c>
      <c r="E31" s="165" t="str">
        <f>QUANTITATIVO!K38</f>
        <v>M3</v>
      </c>
      <c r="F31" s="85">
        <f>QUANTITATIVO!L38</f>
        <v>163.19000000000003</v>
      </c>
      <c r="G31" s="86">
        <v>4.79</v>
      </c>
      <c r="H31" s="86">
        <f>ROUND(G31*(1+$G$3),2)</f>
        <v>5.84</v>
      </c>
      <c r="I31" s="97">
        <f>ROUND(F31*H31,2)</f>
        <v>953.03</v>
      </c>
    </row>
    <row r="32" spans="1:9" ht="56.25">
      <c r="A32" s="171" t="s">
        <v>821</v>
      </c>
      <c r="B32" s="163" t="s">
        <v>338</v>
      </c>
      <c r="C32" s="84">
        <v>94305</v>
      </c>
      <c r="D32" s="164" t="s">
        <v>108</v>
      </c>
      <c r="E32" s="165" t="str">
        <f>QUANTITATIVO!K46</f>
        <v>M3</v>
      </c>
      <c r="F32" s="85">
        <f>QUANTITATIVO!L46</f>
        <v>191.67</v>
      </c>
      <c r="G32" s="86">
        <v>24.93</v>
      </c>
      <c r="H32" s="86">
        <f>ROUND(G32*(1+$G$3),2)</f>
        <v>30.41</v>
      </c>
      <c r="I32" s="97">
        <f>ROUND(F32*H32,2)</f>
        <v>5828.68</v>
      </c>
    </row>
    <row r="33" spans="1:9" ht="45">
      <c r="A33" s="171" t="s">
        <v>889</v>
      </c>
      <c r="B33" s="163" t="s">
        <v>338</v>
      </c>
      <c r="C33" s="84">
        <v>100973</v>
      </c>
      <c r="D33" s="164" t="s">
        <v>1498</v>
      </c>
      <c r="E33" s="165" t="str">
        <f>QUANTITATIVO!K56</f>
        <v>M3</v>
      </c>
      <c r="F33" s="85">
        <f>QUANTITATIVO!L56</f>
        <v>36.80000000000001</v>
      </c>
      <c r="G33" s="86">
        <v>6.23</v>
      </c>
      <c r="H33" s="86">
        <f>ROUND(G33*(1+$G$3),2)</f>
        <v>7.6</v>
      </c>
      <c r="I33" s="97">
        <f>ROUND(F33*H33,2)</f>
        <v>279.68</v>
      </c>
    </row>
    <row r="34" spans="1:9" ht="33.75">
      <c r="A34" s="171" t="s">
        <v>890</v>
      </c>
      <c r="B34" s="163" t="s">
        <v>338</v>
      </c>
      <c r="C34" s="84">
        <v>97914</v>
      </c>
      <c r="D34" s="164" t="s">
        <v>84</v>
      </c>
      <c r="E34" s="165" t="str">
        <f>QUANTITATIVO!K60</f>
        <v>M3XKM</v>
      </c>
      <c r="F34" s="85">
        <f>QUANTITATIVO!L60</f>
        <v>736</v>
      </c>
      <c r="G34" s="86">
        <v>1.91</v>
      </c>
      <c r="H34" s="86">
        <f>ROUND(G34*(1+$G$3),2)</f>
        <v>2.33</v>
      </c>
      <c r="I34" s="97">
        <f>ROUND(F34*H34,2)</f>
        <v>1714.88</v>
      </c>
    </row>
    <row r="35" spans="1:9" ht="11.25">
      <c r="A35" s="244"/>
      <c r="B35" s="245"/>
      <c r="C35" s="246"/>
      <c r="D35" s="247"/>
      <c r="E35" s="248"/>
      <c r="F35" s="249"/>
      <c r="G35" s="250"/>
      <c r="H35" s="251" t="s">
        <v>1363</v>
      </c>
      <c r="I35" s="252">
        <f>SUM(I30:I34)</f>
        <v>8776.27</v>
      </c>
    </row>
    <row r="36" spans="1:9" s="5" customFormat="1" ht="10.5">
      <c r="A36" s="170" t="s">
        <v>822</v>
      </c>
      <c r="B36" s="87" t="s">
        <v>391</v>
      </c>
      <c r="C36" s="88"/>
      <c r="D36" s="87"/>
      <c r="E36" s="88"/>
      <c r="F36" s="89"/>
      <c r="G36" s="90"/>
      <c r="H36" s="90"/>
      <c r="I36" s="96"/>
    </row>
    <row r="37" spans="1:9" ht="45">
      <c r="A37" s="171" t="s">
        <v>823</v>
      </c>
      <c r="B37" s="163" t="s">
        <v>338</v>
      </c>
      <c r="C37" s="84">
        <v>100657</v>
      </c>
      <c r="D37" s="164" t="s">
        <v>248</v>
      </c>
      <c r="E37" s="165" t="str">
        <f>QUANTITATIVO!K63</f>
        <v>M</v>
      </c>
      <c r="F37" s="85">
        <f>QUANTITATIVO!L63</f>
        <v>1162</v>
      </c>
      <c r="G37" s="86">
        <v>106.23</v>
      </c>
      <c r="H37" s="86">
        <f aca="true" t="shared" si="0" ref="H37:H46">ROUND(G37*(1+$G$3),2)</f>
        <v>129.6</v>
      </c>
      <c r="I37" s="97">
        <f aca="true" t="shared" si="1" ref="I37:I46">ROUND(F37*H37,2)</f>
        <v>150595.2</v>
      </c>
    </row>
    <row r="38" spans="1:9" ht="33.75">
      <c r="A38" s="171" t="s">
        <v>885</v>
      </c>
      <c r="B38" s="163" t="s">
        <v>338</v>
      </c>
      <c r="C38" s="84">
        <v>94962</v>
      </c>
      <c r="D38" s="164" t="s">
        <v>217</v>
      </c>
      <c r="E38" s="165" t="str">
        <f>QUANTITATIVO!K66</f>
        <v>M3</v>
      </c>
      <c r="F38" s="85">
        <f>QUANTITATIVO!L66</f>
        <v>10.08</v>
      </c>
      <c r="G38" s="86">
        <v>309.32</v>
      </c>
      <c r="H38" s="86">
        <f t="shared" si="0"/>
        <v>377.37</v>
      </c>
      <c r="I38" s="97">
        <f t="shared" si="1"/>
        <v>3803.89</v>
      </c>
    </row>
    <row r="39" spans="1:9" ht="45">
      <c r="A39" s="171" t="s">
        <v>886</v>
      </c>
      <c r="B39" s="163" t="s">
        <v>338</v>
      </c>
      <c r="C39" s="84">
        <v>96557</v>
      </c>
      <c r="D39" s="164" t="s">
        <v>215</v>
      </c>
      <c r="E39" s="165" t="str">
        <f>QUANTITATIVO!K75</f>
        <v>M3</v>
      </c>
      <c r="F39" s="85">
        <f>QUANTITATIVO!L75</f>
        <v>82.42</v>
      </c>
      <c r="G39" s="86">
        <v>458.7</v>
      </c>
      <c r="H39" s="86">
        <f t="shared" si="0"/>
        <v>559.61</v>
      </c>
      <c r="I39" s="97">
        <f t="shared" si="1"/>
        <v>46123.06</v>
      </c>
    </row>
    <row r="40" spans="1:9" ht="45">
      <c r="A40" s="171" t="s">
        <v>887</v>
      </c>
      <c r="B40" s="163" t="s">
        <v>338</v>
      </c>
      <c r="C40" s="84">
        <v>96540</v>
      </c>
      <c r="D40" s="164" t="s">
        <v>237</v>
      </c>
      <c r="E40" s="165" t="str">
        <f>QUANTITATIVO!K78</f>
        <v>M2</v>
      </c>
      <c r="F40" s="85">
        <f>QUANTITATIVO!L78</f>
        <v>632.29</v>
      </c>
      <c r="G40" s="86">
        <v>124.73</v>
      </c>
      <c r="H40" s="86">
        <f t="shared" si="0"/>
        <v>152.17</v>
      </c>
      <c r="I40" s="97">
        <f t="shared" si="1"/>
        <v>96215.57</v>
      </c>
    </row>
    <row r="41" spans="1:9" ht="45">
      <c r="A41" s="171" t="s">
        <v>899</v>
      </c>
      <c r="B41" s="163" t="s">
        <v>338</v>
      </c>
      <c r="C41" s="84">
        <v>96542</v>
      </c>
      <c r="D41" s="164" t="s">
        <v>236</v>
      </c>
      <c r="E41" s="165" t="str">
        <f>QUANTITATIVO!K80</f>
        <v>M2</v>
      </c>
      <c r="F41" s="85">
        <f>QUANTITATIVO!L80</f>
        <v>364.86</v>
      </c>
      <c r="G41" s="86">
        <v>85.62</v>
      </c>
      <c r="H41" s="86">
        <f t="shared" si="0"/>
        <v>104.46</v>
      </c>
      <c r="I41" s="97">
        <f t="shared" si="1"/>
        <v>38113.28</v>
      </c>
    </row>
    <row r="42" spans="1:9" ht="33.75">
      <c r="A42" s="171" t="s">
        <v>900</v>
      </c>
      <c r="B42" s="163" t="s">
        <v>338</v>
      </c>
      <c r="C42" s="84">
        <v>96543</v>
      </c>
      <c r="D42" s="164" t="s">
        <v>235</v>
      </c>
      <c r="E42" s="165" t="str">
        <f>QUANTITATIVO!K82</f>
        <v>KG</v>
      </c>
      <c r="F42" s="85">
        <f>QUANTITATIVO!L82</f>
        <v>616.4</v>
      </c>
      <c r="G42" s="86">
        <v>18.06</v>
      </c>
      <c r="H42" s="86">
        <f t="shared" si="0"/>
        <v>22.03</v>
      </c>
      <c r="I42" s="97">
        <f t="shared" si="1"/>
        <v>13579.29</v>
      </c>
    </row>
    <row r="43" spans="1:9" ht="33.75">
      <c r="A43" s="171" t="s">
        <v>901</v>
      </c>
      <c r="B43" s="163" t="s">
        <v>338</v>
      </c>
      <c r="C43" s="84">
        <v>96544</v>
      </c>
      <c r="D43" s="164" t="s">
        <v>225</v>
      </c>
      <c r="E43" s="165" t="str">
        <f>QUANTITATIVO!K85</f>
        <v>KG</v>
      </c>
      <c r="F43" s="85">
        <f>QUANTITATIVO!L85</f>
        <v>452.70000000000005</v>
      </c>
      <c r="G43" s="86">
        <v>16.86</v>
      </c>
      <c r="H43" s="86">
        <f t="shared" si="0"/>
        <v>20.57</v>
      </c>
      <c r="I43" s="97">
        <f t="shared" si="1"/>
        <v>9312.04</v>
      </c>
    </row>
    <row r="44" spans="1:9" ht="33.75">
      <c r="A44" s="171" t="s">
        <v>902</v>
      </c>
      <c r="B44" s="163" t="s">
        <v>338</v>
      </c>
      <c r="C44" s="84">
        <v>96545</v>
      </c>
      <c r="D44" s="164" t="s">
        <v>224</v>
      </c>
      <c r="E44" s="165" t="str">
        <f>QUANTITATIVO!K88</f>
        <v>KG</v>
      </c>
      <c r="F44" s="85">
        <f>QUANTITATIVO!L88</f>
        <v>2146.2</v>
      </c>
      <c r="G44" s="86">
        <v>15.7</v>
      </c>
      <c r="H44" s="86">
        <f t="shared" si="0"/>
        <v>19.15</v>
      </c>
      <c r="I44" s="97">
        <f t="shared" si="1"/>
        <v>41099.73</v>
      </c>
    </row>
    <row r="45" spans="1:9" ht="33.75">
      <c r="A45" s="171" t="s">
        <v>903</v>
      </c>
      <c r="B45" s="163" t="s">
        <v>338</v>
      </c>
      <c r="C45" s="84">
        <v>96546</v>
      </c>
      <c r="D45" s="164" t="s">
        <v>223</v>
      </c>
      <c r="E45" s="165" t="str">
        <f>QUANTITATIVO!K91</f>
        <v>KG</v>
      </c>
      <c r="F45" s="85">
        <f>QUANTITATIVO!L91</f>
        <v>1565.5</v>
      </c>
      <c r="G45" s="86">
        <v>13.99</v>
      </c>
      <c r="H45" s="86">
        <f t="shared" si="0"/>
        <v>17.07</v>
      </c>
      <c r="I45" s="97">
        <f t="shared" si="1"/>
        <v>26723.09</v>
      </c>
    </row>
    <row r="46" spans="1:9" ht="33.75">
      <c r="A46" s="171" t="s">
        <v>904</v>
      </c>
      <c r="B46" s="163" t="s">
        <v>338</v>
      </c>
      <c r="C46" s="84">
        <v>96548</v>
      </c>
      <c r="D46" s="164" t="s">
        <v>222</v>
      </c>
      <c r="E46" s="165" t="str">
        <f>QUANTITATIVO!K96</f>
        <v>KG</v>
      </c>
      <c r="F46" s="85">
        <f>QUANTITATIVO!L96</f>
        <v>1142.4</v>
      </c>
      <c r="G46" s="86">
        <v>11.13</v>
      </c>
      <c r="H46" s="86">
        <f t="shared" si="0"/>
        <v>13.58</v>
      </c>
      <c r="I46" s="97">
        <f t="shared" si="1"/>
        <v>15513.79</v>
      </c>
    </row>
    <row r="47" spans="1:9" ht="11.25">
      <c r="A47" s="244"/>
      <c r="B47" s="245"/>
      <c r="C47" s="246"/>
      <c r="D47" s="247"/>
      <c r="E47" s="248"/>
      <c r="F47" s="249"/>
      <c r="G47" s="250"/>
      <c r="H47" s="251" t="s">
        <v>1363</v>
      </c>
      <c r="I47" s="252">
        <f>SUM(I36:I46)</f>
        <v>441078.93999999994</v>
      </c>
    </row>
    <row r="48" spans="1:9" s="5" customFormat="1" ht="10.5">
      <c r="A48" s="170" t="s">
        <v>888</v>
      </c>
      <c r="B48" s="87" t="s">
        <v>406</v>
      </c>
      <c r="C48" s="88"/>
      <c r="D48" s="87"/>
      <c r="E48" s="88"/>
      <c r="F48" s="89"/>
      <c r="G48" s="90"/>
      <c r="H48" s="90"/>
      <c r="I48" s="96"/>
    </row>
    <row r="49" spans="1:9" ht="45">
      <c r="A49" s="171" t="s">
        <v>922</v>
      </c>
      <c r="B49" s="163" t="s">
        <v>357</v>
      </c>
      <c r="C49" s="84" t="s">
        <v>1439</v>
      </c>
      <c r="D49" s="164" t="s">
        <v>1441</v>
      </c>
      <c r="E49" s="165" t="str">
        <f>QUANTITATIVO!K99</f>
        <v>M2    </v>
      </c>
      <c r="F49" s="85">
        <f>QUANTITATIVO!L99</f>
        <v>372.58</v>
      </c>
      <c r="G49" s="86">
        <f>COMPOSIÇÕES!G199</f>
        <v>179.59</v>
      </c>
      <c r="H49" s="86">
        <f>ROUND(G49*(1+$G$3),2)</f>
        <v>219.1</v>
      </c>
      <c r="I49" s="97">
        <f>ROUND(F49*H49,2)</f>
        <v>81632.28</v>
      </c>
    </row>
    <row r="50" spans="1:9" ht="45">
      <c r="A50" s="171" t="s">
        <v>924</v>
      </c>
      <c r="B50" s="163" t="s">
        <v>357</v>
      </c>
      <c r="C50" s="84" t="s">
        <v>1440</v>
      </c>
      <c r="D50" s="164" t="s">
        <v>1442</v>
      </c>
      <c r="E50" s="165" t="str">
        <f>QUANTITATIVO!K101</f>
        <v>M2    </v>
      </c>
      <c r="F50" s="85">
        <f>QUANTITATIVO!L101</f>
        <v>35.16</v>
      </c>
      <c r="G50" s="86">
        <f>COMPOSIÇÕES!G210</f>
        <v>177.96000000000004</v>
      </c>
      <c r="H50" s="86">
        <f>ROUND(G50*(1+$G$3),2)</f>
        <v>217.11</v>
      </c>
      <c r="I50" s="97">
        <f>ROUND(F50*H50,2)</f>
        <v>7633.59</v>
      </c>
    </row>
    <row r="51" spans="1:9" ht="56.25">
      <c r="A51" s="171" t="s">
        <v>1426</v>
      </c>
      <c r="B51" s="163" t="s">
        <v>357</v>
      </c>
      <c r="C51" s="84" t="s">
        <v>1443</v>
      </c>
      <c r="D51" s="164" t="s">
        <v>1444</v>
      </c>
      <c r="E51" s="165" t="str">
        <f>QUANTITATIVO!K103</f>
        <v>M2    </v>
      </c>
      <c r="F51" s="85">
        <f>QUANTITATIVO!L103</f>
        <v>74.01</v>
      </c>
      <c r="G51" s="86">
        <f>COMPOSIÇÕES!G221</f>
        <v>181.51</v>
      </c>
      <c r="H51" s="86">
        <f>ROUND(G51*(1+$G$3),2)</f>
        <v>221.44</v>
      </c>
      <c r="I51" s="97">
        <f>ROUND(F51*H51,2)</f>
        <v>16388.77</v>
      </c>
    </row>
    <row r="52" spans="1:9" ht="22.5">
      <c r="A52" s="171" t="s">
        <v>1427</v>
      </c>
      <c r="B52" s="163" t="s">
        <v>342</v>
      </c>
      <c r="C52" s="84" t="s">
        <v>1404</v>
      </c>
      <c r="D52" s="164" t="s">
        <v>1415</v>
      </c>
      <c r="E52" s="165" t="str">
        <f>QUANTITATIVO!K105</f>
        <v>M2</v>
      </c>
      <c r="F52" s="85">
        <f>QUANTITATIVO!L105</f>
        <v>1085.7</v>
      </c>
      <c r="G52" s="86">
        <v>108.89</v>
      </c>
      <c r="H52" s="86">
        <f>ROUND(G52*(1+$G$3),2)</f>
        <v>132.85</v>
      </c>
      <c r="I52" s="97">
        <f>ROUND(F52*H52,2)</f>
        <v>144235.25</v>
      </c>
    </row>
    <row r="53" spans="1:9" ht="11.25">
      <c r="A53" s="244"/>
      <c r="B53" s="245"/>
      <c r="C53" s="246"/>
      <c r="D53" s="247"/>
      <c r="E53" s="248"/>
      <c r="F53" s="249"/>
      <c r="G53" s="250"/>
      <c r="H53" s="251" t="s">
        <v>1363</v>
      </c>
      <c r="I53" s="252">
        <f>SUM(I48:I52)</f>
        <v>249889.89</v>
      </c>
    </row>
    <row r="54" spans="1:9" s="5" customFormat="1" ht="10.5">
      <c r="A54" s="170" t="s">
        <v>925</v>
      </c>
      <c r="B54" s="87" t="s">
        <v>394</v>
      </c>
      <c r="C54" s="88"/>
      <c r="D54" s="87"/>
      <c r="E54" s="88"/>
      <c r="F54" s="89"/>
      <c r="G54" s="90"/>
      <c r="H54" s="90"/>
      <c r="I54" s="96"/>
    </row>
    <row r="55" spans="1:9" ht="22.5">
      <c r="A55" s="171" t="s">
        <v>926</v>
      </c>
      <c r="B55" s="163" t="s">
        <v>338</v>
      </c>
      <c r="C55" s="84">
        <v>98557</v>
      </c>
      <c r="D55" s="164" t="s">
        <v>209</v>
      </c>
      <c r="E55" s="165" t="str">
        <f>QUANTITATIVO!K108</f>
        <v>M2</v>
      </c>
      <c r="F55" s="85">
        <f>QUANTITATIVO!L108</f>
        <v>444</v>
      </c>
      <c r="G55" s="86">
        <v>32.31</v>
      </c>
      <c r="H55" s="86">
        <f>ROUND(G55*(1+$G$3),2)</f>
        <v>39.42</v>
      </c>
      <c r="I55" s="97">
        <f>ROUND(F55*H55,2)</f>
        <v>17502.48</v>
      </c>
    </row>
    <row r="56" spans="1:9" ht="11.25">
      <c r="A56" s="244"/>
      <c r="B56" s="245"/>
      <c r="C56" s="246"/>
      <c r="D56" s="247"/>
      <c r="E56" s="248"/>
      <c r="F56" s="249"/>
      <c r="G56" s="250"/>
      <c r="H56" s="251" t="s">
        <v>1363</v>
      </c>
      <c r="I56" s="252">
        <f>SUM(I54:I55)</f>
        <v>17502.48</v>
      </c>
    </row>
    <row r="57" spans="1:9" s="204" customFormat="1" ht="11.25">
      <c r="A57" s="196"/>
      <c r="B57" s="197"/>
      <c r="C57" s="198"/>
      <c r="D57" s="199"/>
      <c r="E57" s="200"/>
      <c r="F57" s="201"/>
      <c r="G57" s="202"/>
      <c r="H57" s="203" t="s">
        <v>534</v>
      </c>
      <c r="I57" s="205">
        <f>SUM(I29:I56)/2</f>
        <v>717247.5800000001</v>
      </c>
    </row>
    <row r="58" spans="1:9" s="4" customFormat="1" ht="10.5">
      <c r="A58" s="169">
        <v>3</v>
      </c>
      <c r="B58" s="91" t="s">
        <v>50</v>
      </c>
      <c r="C58" s="92"/>
      <c r="D58" s="91"/>
      <c r="E58" s="92"/>
      <c r="F58" s="93"/>
      <c r="G58" s="94"/>
      <c r="H58" s="94"/>
      <c r="I58" s="95"/>
    </row>
    <row r="59" spans="1:9" s="5" customFormat="1" ht="10.5">
      <c r="A59" s="170" t="s">
        <v>51</v>
      </c>
      <c r="B59" s="87" t="s">
        <v>405</v>
      </c>
      <c r="C59" s="88"/>
      <c r="D59" s="87"/>
      <c r="E59" s="88"/>
      <c r="F59" s="89"/>
      <c r="G59" s="90"/>
      <c r="H59" s="90"/>
      <c r="I59" s="96"/>
    </row>
    <row r="60" spans="1:9" ht="45">
      <c r="A60" s="171" t="s">
        <v>824</v>
      </c>
      <c r="B60" s="163" t="s">
        <v>357</v>
      </c>
      <c r="C60" s="84" t="s">
        <v>557</v>
      </c>
      <c r="D60" s="164" t="s">
        <v>1006</v>
      </c>
      <c r="E60" s="165" t="str">
        <f>QUANTITATIVO!K112</f>
        <v>M3</v>
      </c>
      <c r="F60" s="85">
        <f>QUANTITATIVO!L112</f>
        <v>10.89</v>
      </c>
      <c r="G60" s="86">
        <f>COMPOSIÇÕES!G166</f>
        <v>453.8</v>
      </c>
      <c r="H60" s="86">
        <f aca="true" t="shared" si="2" ref="H60:H69">ROUND(G60*(1+$G$3),2)</f>
        <v>553.64</v>
      </c>
      <c r="I60" s="97">
        <f aca="true" t="shared" si="3" ref="I60:I69">ROUND(F60*H60,2)</f>
        <v>6029.14</v>
      </c>
    </row>
    <row r="61" spans="1:9" ht="56.25">
      <c r="A61" s="171" t="s">
        <v>1024</v>
      </c>
      <c r="B61" s="163" t="s">
        <v>357</v>
      </c>
      <c r="C61" s="84" t="s">
        <v>558</v>
      </c>
      <c r="D61" s="164" t="s">
        <v>1007</v>
      </c>
      <c r="E61" s="165" t="str">
        <f>QUANTITATIVO!K114</f>
        <v>M3    </v>
      </c>
      <c r="F61" s="85">
        <f>QUANTITATIVO!L114</f>
        <v>19.52</v>
      </c>
      <c r="G61" s="86">
        <f>COMPOSIÇÕES!G176</f>
        <v>451.32000000000005</v>
      </c>
      <c r="H61" s="86">
        <f t="shared" si="2"/>
        <v>550.61</v>
      </c>
      <c r="I61" s="97">
        <f t="shared" si="3"/>
        <v>10747.91</v>
      </c>
    </row>
    <row r="62" spans="1:9" ht="33.75">
      <c r="A62" s="171" t="s">
        <v>1025</v>
      </c>
      <c r="B62" s="163" t="s">
        <v>338</v>
      </c>
      <c r="C62" s="84">
        <v>92263</v>
      </c>
      <c r="D62" s="164" t="s">
        <v>245</v>
      </c>
      <c r="E62" s="165" t="str">
        <f>QUANTITATIVO!K117</f>
        <v>M2</v>
      </c>
      <c r="F62" s="85">
        <f>QUANTITATIVO!L117</f>
        <v>190.02</v>
      </c>
      <c r="G62" s="86">
        <v>124.22</v>
      </c>
      <c r="H62" s="86">
        <f t="shared" si="2"/>
        <v>151.55</v>
      </c>
      <c r="I62" s="97">
        <f t="shared" si="3"/>
        <v>28797.53</v>
      </c>
    </row>
    <row r="63" spans="1:9" ht="33.75">
      <c r="A63" s="171" t="s">
        <v>1026</v>
      </c>
      <c r="B63" s="163" t="s">
        <v>338</v>
      </c>
      <c r="C63" s="84">
        <v>92265</v>
      </c>
      <c r="D63" s="164" t="s">
        <v>244</v>
      </c>
      <c r="E63" s="165" t="str">
        <f>QUANTITATIVO!K119</f>
        <v>M2</v>
      </c>
      <c r="F63" s="85">
        <f>QUANTITATIVO!L119</f>
        <v>278.79</v>
      </c>
      <c r="G63" s="86">
        <v>94.5</v>
      </c>
      <c r="H63" s="86">
        <f t="shared" si="2"/>
        <v>115.29</v>
      </c>
      <c r="I63" s="97">
        <f t="shared" si="3"/>
        <v>32141.7</v>
      </c>
    </row>
    <row r="64" spans="1:9" ht="45">
      <c r="A64" s="171" t="s">
        <v>1027</v>
      </c>
      <c r="B64" s="163" t="s">
        <v>338</v>
      </c>
      <c r="C64" s="84">
        <v>92775</v>
      </c>
      <c r="D64" s="164" t="s">
        <v>232</v>
      </c>
      <c r="E64" s="165" t="str">
        <f>QUANTITATIVO!K122</f>
        <v>KG</v>
      </c>
      <c r="F64" s="85">
        <f>QUANTITATIVO!L122</f>
        <v>502.29999999999995</v>
      </c>
      <c r="G64" s="86">
        <v>18.22</v>
      </c>
      <c r="H64" s="86">
        <f t="shared" si="2"/>
        <v>22.23</v>
      </c>
      <c r="I64" s="97">
        <f t="shared" si="3"/>
        <v>11166.13</v>
      </c>
    </row>
    <row r="65" spans="1:9" ht="45">
      <c r="A65" s="171" t="s">
        <v>1028</v>
      </c>
      <c r="B65" s="163" t="s">
        <v>338</v>
      </c>
      <c r="C65" s="84">
        <v>92776</v>
      </c>
      <c r="D65" s="164" t="s">
        <v>231</v>
      </c>
      <c r="E65" s="165" t="str">
        <f>QUANTITATIVO!K125</f>
        <v>KG</v>
      </c>
      <c r="F65" s="85">
        <f>QUANTITATIVO!L125</f>
        <v>91.19999999999999</v>
      </c>
      <c r="G65" s="86">
        <v>16.95</v>
      </c>
      <c r="H65" s="86">
        <f t="shared" si="2"/>
        <v>20.68</v>
      </c>
      <c r="I65" s="97">
        <f t="shared" si="3"/>
        <v>1886.02</v>
      </c>
    </row>
    <row r="66" spans="1:9" ht="45">
      <c r="A66" s="171" t="s">
        <v>1029</v>
      </c>
      <c r="B66" s="163" t="s">
        <v>338</v>
      </c>
      <c r="C66" s="84">
        <v>92777</v>
      </c>
      <c r="D66" s="164" t="s">
        <v>230</v>
      </c>
      <c r="E66" s="165" t="str">
        <f>QUANTITATIVO!K129</f>
        <v>KG</v>
      </c>
      <c r="F66" s="85">
        <f>QUANTITATIVO!L129</f>
        <v>207.4</v>
      </c>
      <c r="G66" s="86">
        <v>15.7</v>
      </c>
      <c r="H66" s="86">
        <f t="shared" si="2"/>
        <v>19.15</v>
      </c>
      <c r="I66" s="97">
        <f t="shared" si="3"/>
        <v>3971.71</v>
      </c>
    </row>
    <row r="67" spans="1:9" ht="45">
      <c r="A67" s="171" t="s">
        <v>1030</v>
      </c>
      <c r="B67" s="163" t="s">
        <v>338</v>
      </c>
      <c r="C67" s="84">
        <v>92778</v>
      </c>
      <c r="D67" s="164" t="s">
        <v>229</v>
      </c>
      <c r="E67" s="165" t="str">
        <f>QUANTITATIVO!K131</f>
        <v>KG</v>
      </c>
      <c r="F67" s="85">
        <f>QUANTITATIVO!L131</f>
        <v>856.5999999999999</v>
      </c>
      <c r="G67" s="86">
        <v>13.92</v>
      </c>
      <c r="H67" s="86">
        <f t="shared" si="2"/>
        <v>16.98</v>
      </c>
      <c r="I67" s="97">
        <f t="shared" si="3"/>
        <v>14545.07</v>
      </c>
    </row>
    <row r="68" spans="1:9" ht="45">
      <c r="A68" s="171" t="s">
        <v>1031</v>
      </c>
      <c r="B68" s="163" t="s">
        <v>338</v>
      </c>
      <c r="C68" s="84">
        <v>92779</v>
      </c>
      <c r="D68" s="164" t="s">
        <v>228</v>
      </c>
      <c r="E68" s="165" t="str">
        <f>QUANTITATIVO!K134</f>
        <v>KG</v>
      </c>
      <c r="F68" s="85">
        <f>QUANTITATIVO!L134</f>
        <v>456.09999999999997</v>
      </c>
      <c r="G68" s="86">
        <v>11.64</v>
      </c>
      <c r="H68" s="86">
        <f t="shared" si="2"/>
        <v>14.2</v>
      </c>
      <c r="I68" s="97">
        <f t="shared" si="3"/>
        <v>6476.62</v>
      </c>
    </row>
    <row r="69" spans="1:9" ht="45">
      <c r="A69" s="171" t="s">
        <v>1032</v>
      </c>
      <c r="B69" s="163" t="s">
        <v>338</v>
      </c>
      <c r="C69" s="84">
        <f>QUANTITATIVO!C138</f>
        <v>92780</v>
      </c>
      <c r="D69" s="164" t="str">
        <f>QUANTITATIVO!D138</f>
        <v>ARMAÇÃO DE PILAR OU VIGA DE UMA ESTRUTURA CONVENCIONAL DE CONCRETO ARMADO EM UMA EDIFICAÇÃO TÉRREA OU SOBRADO UTILIZANDO AÇO CA-50 DE 16,0 MM - MONTAGEM. AF_12/2015</v>
      </c>
      <c r="E69" s="165" t="str">
        <f>QUANTITATIVO!K138</f>
        <v>KG</v>
      </c>
      <c r="F69" s="85">
        <f>QUANTITATIVO!L138</f>
        <v>672.5</v>
      </c>
      <c r="G69" s="86">
        <v>10.93</v>
      </c>
      <c r="H69" s="86">
        <f t="shared" si="2"/>
        <v>13.33</v>
      </c>
      <c r="I69" s="97">
        <f t="shared" si="3"/>
        <v>8964.43</v>
      </c>
    </row>
    <row r="70" spans="1:9" ht="11.25">
      <c r="A70" s="244"/>
      <c r="B70" s="245"/>
      <c r="C70" s="246"/>
      <c r="D70" s="247"/>
      <c r="E70" s="248"/>
      <c r="F70" s="249"/>
      <c r="G70" s="250"/>
      <c r="H70" s="251" t="s">
        <v>1363</v>
      </c>
      <c r="I70" s="252">
        <f>SUM(I59:I69)</f>
        <v>124726.26000000001</v>
      </c>
    </row>
    <row r="71" spans="1:9" s="5" customFormat="1" ht="10.5">
      <c r="A71" s="170" t="s">
        <v>52</v>
      </c>
      <c r="B71" s="87" t="s">
        <v>406</v>
      </c>
      <c r="C71" s="88"/>
      <c r="D71" s="87"/>
      <c r="E71" s="88"/>
      <c r="F71" s="89"/>
      <c r="G71" s="90"/>
      <c r="H71" s="90"/>
      <c r="I71" s="96"/>
    </row>
    <row r="72" spans="1:9" s="261" customFormat="1" ht="33.75">
      <c r="A72" s="253" t="s">
        <v>825</v>
      </c>
      <c r="B72" s="254" t="str">
        <f>QUANTITATIVO!B143</f>
        <v>COMPOSIÇÕES</v>
      </c>
      <c r="C72" s="255" t="str">
        <f>QUANTITATIVO!C143</f>
        <v>COMP25</v>
      </c>
      <c r="D72" s="256" t="str">
        <f>QUANTITATIVO!D143</f>
        <v>LAJE TRELIÇADA 2D H16 UNIDIRECIONAL, BIAPOIADA, PARA PISO, ENCHIMENTO EM CERÂMICA, VIGOTA H16, ALTURA TOTAL DA LAJE (ENCHIMENTO+CAPA) = (16+4)</v>
      </c>
      <c r="E72" s="257" t="str">
        <f>QUANTITATIVO!K143</f>
        <v>M2</v>
      </c>
      <c r="F72" s="258">
        <f>QUANTITATIVO!L143</f>
        <v>116.84</v>
      </c>
      <c r="G72" s="259">
        <f>COMPOSIÇÕES!G251</f>
        <v>311.67999999999995</v>
      </c>
      <c r="H72" s="259">
        <f>ROUND(G72*(1+$G$3),2)</f>
        <v>380.25</v>
      </c>
      <c r="I72" s="260">
        <f>ROUND(F72*H72,2)</f>
        <v>44428.41</v>
      </c>
    </row>
    <row r="73" spans="1:9" s="261" customFormat="1" ht="33.75">
      <c r="A73" s="253" t="s">
        <v>1154</v>
      </c>
      <c r="B73" s="254" t="str">
        <f>QUANTITATIVO!B145</f>
        <v>COMPOSIÇÕES</v>
      </c>
      <c r="C73" s="255" t="str">
        <f>QUANTITATIVO!C145</f>
        <v>COMP26</v>
      </c>
      <c r="D73" s="256" t="str">
        <f>QUANTITATIVO!D145</f>
        <v>LAJE PRÉ-MOLDADA H10 UNIDIRECIONAL, BIAPOIADA, PARA PISO, ENCHIMENTO EM CERÂMICA, VIGOTA H10, ALTURA TOTAL DA LAJE (ENCHIMENTO+CAPA) = (10+5)</v>
      </c>
      <c r="E73" s="257" t="str">
        <f>QUANTITATIVO!K145</f>
        <v>M2</v>
      </c>
      <c r="F73" s="258">
        <f>QUANTITATIVO!L145</f>
        <v>274.79</v>
      </c>
      <c r="G73" s="259">
        <f>COMPOSIÇÕES!G262</f>
        <v>224.92999999999998</v>
      </c>
      <c r="H73" s="259">
        <f>ROUND(G73*(1+$G$3),2)</f>
        <v>274.41</v>
      </c>
      <c r="I73" s="260">
        <f>ROUND(F73*H73,2)</f>
        <v>75405.12</v>
      </c>
    </row>
    <row r="74" spans="1:9" ht="45">
      <c r="A74" s="171" t="s">
        <v>1155</v>
      </c>
      <c r="B74" s="163" t="s">
        <v>357</v>
      </c>
      <c r="C74" s="84" t="s">
        <v>1440</v>
      </c>
      <c r="D74" s="164" t="s">
        <v>1442</v>
      </c>
      <c r="E74" s="165" t="str">
        <f>QUANTITATIVO!K147</f>
        <v>M2    </v>
      </c>
      <c r="F74" s="85">
        <f>QUANTITATIVO!L147</f>
        <v>107.95</v>
      </c>
      <c r="G74" s="86">
        <f>COMPOSIÇÕES!G210</f>
        <v>177.96000000000004</v>
      </c>
      <c r="H74" s="86">
        <f>ROUND(G74*(1+$G$3),2)</f>
        <v>217.11</v>
      </c>
      <c r="I74" s="97">
        <f>ROUND(F74*H74,2)</f>
        <v>23437.02</v>
      </c>
    </row>
    <row r="75" spans="1:9" ht="22.5">
      <c r="A75" s="171" t="s">
        <v>1156</v>
      </c>
      <c r="B75" s="163" t="s">
        <v>338</v>
      </c>
      <c r="C75" s="84">
        <v>88472</v>
      </c>
      <c r="D75" s="164" t="s">
        <v>94</v>
      </c>
      <c r="E75" s="165" t="str">
        <f>QUANTITATIVO!K149</f>
        <v>M2</v>
      </c>
      <c r="F75" s="85">
        <f>QUANTITATIVO!L149</f>
        <v>1379.81</v>
      </c>
      <c r="G75" s="86">
        <v>28.91</v>
      </c>
      <c r="H75" s="86">
        <f>ROUND(G75*(1+$G$3),2)</f>
        <v>35.27</v>
      </c>
      <c r="I75" s="97">
        <f>ROUND(F75*H75,2)</f>
        <v>48665.9</v>
      </c>
    </row>
    <row r="76" spans="1:9" ht="11.25">
      <c r="A76" s="244"/>
      <c r="B76" s="245"/>
      <c r="C76" s="246"/>
      <c r="D76" s="247"/>
      <c r="E76" s="248"/>
      <c r="F76" s="249"/>
      <c r="G76" s="250"/>
      <c r="H76" s="251" t="s">
        <v>1363</v>
      </c>
      <c r="I76" s="252">
        <f>SUM(I71:I75)</f>
        <v>191936.44999999998</v>
      </c>
    </row>
    <row r="77" spans="1:9" s="5" customFormat="1" ht="10.5">
      <c r="A77" s="170" t="s">
        <v>1036</v>
      </c>
      <c r="B77" s="87" t="s">
        <v>1037</v>
      </c>
      <c r="C77" s="88"/>
      <c r="D77" s="87"/>
      <c r="E77" s="88"/>
      <c r="F77" s="89"/>
      <c r="G77" s="90"/>
      <c r="H77" s="90"/>
      <c r="I77" s="96"/>
    </row>
    <row r="78" spans="1:9" ht="56.25">
      <c r="A78" s="171" t="s">
        <v>1041</v>
      </c>
      <c r="B78" s="163" t="s">
        <v>357</v>
      </c>
      <c r="C78" s="84" t="s">
        <v>558</v>
      </c>
      <c r="D78" s="164" t="s">
        <v>1007</v>
      </c>
      <c r="E78" s="165" t="str">
        <f>QUANTITATIVO!K152</f>
        <v>M3    </v>
      </c>
      <c r="F78" s="85">
        <f>QUANTITATIVO!L152</f>
        <v>2.49</v>
      </c>
      <c r="G78" s="86">
        <f>COMPOSIÇÕES!G176</f>
        <v>451.32000000000005</v>
      </c>
      <c r="H78" s="86">
        <f aca="true" t="shared" si="4" ref="H78:H84">ROUND(G78*(1+$G$3),2)</f>
        <v>550.61</v>
      </c>
      <c r="I78" s="97">
        <f aca="true" t="shared" si="5" ref="I78:I84">ROUND(F78*H78,2)</f>
        <v>1371.02</v>
      </c>
    </row>
    <row r="79" spans="1:9" s="261" customFormat="1" ht="33.75">
      <c r="A79" s="253" t="s">
        <v>1042</v>
      </c>
      <c r="B79" s="254" t="s">
        <v>338</v>
      </c>
      <c r="C79" s="255">
        <f>QUANTITATIVO!C154</f>
        <v>101969</v>
      </c>
      <c r="D79" s="256" t="str">
        <f>QUANTITATIVO!D154</f>
        <v>FABRICAÇÃO DE FÔRMA PARA ESCADAS, COM 2 LANCES, EM CHAPA DE MADEIRA COMPENSADA PLASTIFICADA, E=18 MM. AF_01/2017</v>
      </c>
      <c r="E79" s="257" t="str">
        <f>QUANTITATIVO!K154</f>
        <v>M2</v>
      </c>
      <c r="F79" s="258">
        <f>QUANTITATIVO!L154</f>
        <v>18.06</v>
      </c>
      <c r="G79" s="259">
        <v>115.75</v>
      </c>
      <c r="H79" s="259">
        <f t="shared" si="4"/>
        <v>141.22</v>
      </c>
      <c r="I79" s="260">
        <f t="shared" si="5"/>
        <v>2550.43</v>
      </c>
    </row>
    <row r="80" spans="1:9" s="261" customFormat="1" ht="45">
      <c r="A80" s="253" t="s">
        <v>1043</v>
      </c>
      <c r="B80" s="254" t="s">
        <v>338</v>
      </c>
      <c r="C80" s="255">
        <f>QUANTITATIVO!C156</f>
        <v>101977</v>
      </c>
      <c r="D80" s="256" t="str">
        <f>QUANTITATIVO!D156</f>
        <v>MONTAGEM E DESMONTAGEM DE FÔRMA PARA ESCADAS, COM 2 LANCES EM "U" EM LAJE PLANA, EM CHAPA DE MADEIRA COMPENSADA RESINADA, 2 UTILIZAÇÕES. AF_11/2020</v>
      </c>
      <c r="E80" s="257" t="str">
        <f>QUANTITATIVO!K156</f>
        <v>M2</v>
      </c>
      <c r="F80" s="258">
        <f>QUANTITATIVO!L156</f>
        <v>20.62</v>
      </c>
      <c r="G80" s="259">
        <v>255.62</v>
      </c>
      <c r="H80" s="259">
        <f t="shared" si="4"/>
        <v>311.86</v>
      </c>
      <c r="I80" s="260">
        <f t="shared" si="5"/>
        <v>6430.55</v>
      </c>
    </row>
    <row r="81" spans="1:9" ht="45">
      <c r="A81" s="171" t="s">
        <v>1044</v>
      </c>
      <c r="B81" s="163" t="s">
        <v>338</v>
      </c>
      <c r="C81" s="84">
        <v>92775</v>
      </c>
      <c r="D81" s="164" t="s">
        <v>232</v>
      </c>
      <c r="E81" s="165" t="str">
        <f>QUANTITATIVO!K158</f>
        <v>KG</v>
      </c>
      <c r="F81" s="85">
        <f>QUANTITATIVO!L158</f>
        <v>3.6</v>
      </c>
      <c r="G81" s="86">
        <v>18.22</v>
      </c>
      <c r="H81" s="86">
        <f t="shared" si="4"/>
        <v>22.23</v>
      </c>
      <c r="I81" s="97">
        <f t="shared" si="5"/>
        <v>80.03</v>
      </c>
    </row>
    <row r="82" spans="1:9" ht="45">
      <c r="A82" s="171" t="s">
        <v>1045</v>
      </c>
      <c r="B82" s="163" t="s">
        <v>338</v>
      </c>
      <c r="C82" s="84">
        <v>92776</v>
      </c>
      <c r="D82" s="164" t="s">
        <v>231</v>
      </c>
      <c r="E82" s="165" t="str">
        <f>QUANTITATIVO!K160</f>
        <v>KG</v>
      </c>
      <c r="F82" s="85">
        <f>QUANTITATIVO!L160</f>
        <v>8</v>
      </c>
      <c r="G82" s="86">
        <v>16.95</v>
      </c>
      <c r="H82" s="86">
        <f t="shared" si="4"/>
        <v>20.68</v>
      </c>
      <c r="I82" s="97">
        <f t="shared" si="5"/>
        <v>165.44</v>
      </c>
    </row>
    <row r="83" spans="1:9" ht="45">
      <c r="A83" s="171" t="s">
        <v>1046</v>
      </c>
      <c r="B83" s="163" t="s">
        <v>338</v>
      </c>
      <c r="C83" s="84">
        <v>92777</v>
      </c>
      <c r="D83" s="164" t="s">
        <v>230</v>
      </c>
      <c r="E83" s="165" t="str">
        <f>QUANTITATIVO!K162</f>
        <v>KG</v>
      </c>
      <c r="F83" s="85">
        <f>QUANTITATIVO!L162</f>
        <v>5.7</v>
      </c>
      <c r="G83" s="86">
        <v>15.7</v>
      </c>
      <c r="H83" s="86">
        <f t="shared" si="4"/>
        <v>19.15</v>
      </c>
      <c r="I83" s="97">
        <f t="shared" si="5"/>
        <v>109.16</v>
      </c>
    </row>
    <row r="84" spans="1:9" ht="45">
      <c r="A84" s="171" t="s">
        <v>1047</v>
      </c>
      <c r="B84" s="163" t="s">
        <v>338</v>
      </c>
      <c r="C84" s="84">
        <v>92778</v>
      </c>
      <c r="D84" s="164" t="s">
        <v>229</v>
      </c>
      <c r="E84" s="165" t="str">
        <f>QUANTITATIVO!K164</f>
        <v>KG</v>
      </c>
      <c r="F84" s="85">
        <f>QUANTITATIVO!L164</f>
        <v>60</v>
      </c>
      <c r="G84" s="86">
        <v>13.92</v>
      </c>
      <c r="H84" s="86">
        <f t="shared" si="4"/>
        <v>16.98</v>
      </c>
      <c r="I84" s="97">
        <f t="shared" si="5"/>
        <v>1018.8</v>
      </c>
    </row>
    <row r="85" spans="1:9" ht="11.25">
      <c r="A85" s="244"/>
      <c r="B85" s="245"/>
      <c r="C85" s="246"/>
      <c r="D85" s="247"/>
      <c r="E85" s="248"/>
      <c r="F85" s="249"/>
      <c r="G85" s="250"/>
      <c r="H85" s="251" t="s">
        <v>1363</v>
      </c>
      <c r="I85" s="252">
        <f>SUM(I77:I84)</f>
        <v>11725.43</v>
      </c>
    </row>
    <row r="86" spans="1:9" s="5" customFormat="1" ht="10.5">
      <c r="A86" s="170" t="s">
        <v>1082</v>
      </c>
      <c r="B86" s="87" t="s">
        <v>1004</v>
      </c>
      <c r="C86" s="88"/>
      <c r="D86" s="87"/>
      <c r="E86" s="88"/>
      <c r="F86" s="89"/>
      <c r="G86" s="90"/>
      <c r="H86" s="90"/>
      <c r="I86" s="96"/>
    </row>
    <row r="87" spans="1:9" s="261" customFormat="1" ht="33.75">
      <c r="A87" s="253" t="s">
        <v>1083</v>
      </c>
      <c r="B87" s="254" t="s">
        <v>342</v>
      </c>
      <c r="C87" s="255" t="s">
        <v>1085</v>
      </c>
      <c r="D87" s="256" t="s">
        <v>1086</v>
      </c>
      <c r="E87" s="257" t="str">
        <f>QUANTITATIVO!K167</f>
        <v>UND</v>
      </c>
      <c r="F87" s="258">
        <f>QUANTITATIVO!L167</f>
        <v>1</v>
      </c>
      <c r="G87" s="259">
        <f>MEDIANA!K68</f>
        <v>348418</v>
      </c>
      <c r="H87" s="259">
        <f>ROUND(G87*(1+$G$3),2)</f>
        <v>425069.96</v>
      </c>
      <c r="I87" s="260">
        <f>ROUND(F87*H87,2)</f>
        <v>425069.96</v>
      </c>
    </row>
    <row r="88" spans="1:9" ht="11.25">
      <c r="A88" s="244"/>
      <c r="B88" s="245"/>
      <c r="C88" s="246"/>
      <c r="D88" s="247"/>
      <c r="E88" s="248"/>
      <c r="F88" s="249"/>
      <c r="G88" s="250"/>
      <c r="H88" s="251" t="s">
        <v>1363</v>
      </c>
      <c r="I88" s="252">
        <f>SUM(I87)</f>
        <v>425069.96</v>
      </c>
    </row>
    <row r="89" spans="1:9" s="5" customFormat="1" ht="10.5">
      <c r="A89" s="170" t="s">
        <v>1088</v>
      </c>
      <c r="B89" s="87" t="s">
        <v>1494</v>
      </c>
      <c r="C89" s="88"/>
      <c r="D89" s="87"/>
      <c r="E89" s="88"/>
      <c r="F89" s="89"/>
      <c r="G89" s="90"/>
      <c r="H89" s="90"/>
      <c r="I89" s="96"/>
    </row>
    <row r="90" spans="1:9" s="261" customFormat="1" ht="67.5">
      <c r="A90" s="253" t="s">
        <v>1089</v>
      </c>
      <c r="B90" s="254" t="s">
        <v>338</v>
      </c>
      <c r="C90" s="255">
        <f>QUANTITATIVO!C170</f>
        <v>90084</v>
      </c>
      <c r="D90" s="256" t="str">
        <f>QUANTITATIVO!D170</f>
        <v>ESCAVAÇÃO MECANIZADA DE VALA COM PROF. MAIOR QUE 1,5 M ATÉ 3,0 M (MÉDIA ENTRE MONTANTE E JUSANTE/UMA COMPOSIÇÃO POR TRECHO), COM ESCAVADEIRA HIDRÁULICA (0,8 M3/111 HP), LARGURA ATÉ 1,5 M, EM SOLO DE 1A CATEGORIA, EM LOCAIS COM ALTO NÍVEL DE INTERFERÊNCIA. AF_02/2021</v>
      </c>
      <c r="E90" s="257" t="str">
        <f>QUANTITATIVO!K170</f>
        <v>M3</v>
      </c>
      <c r="F90" s="258">
        <f>QUANTITATIVO!L170</f>
        <v>2.5</v>
      </c>
      <c r="G90" s="259">
        <v>2.03</v>
      </c>
      <c r="H90" s="259">
        <f>ROUND(G90*(1+$G$3),2)</f>
        <v>2.48</v>
      </c>
      <c r="I90" s="260">
        <f>ROUND(F90*H90,2)</f>
        <v>6.2</v>
      </c>
    </row>
    <row r="91" spans="1:9" ht="33.75">
      <c r="A91" s="171" t="s">
        <v>1158</v>
      </c>
      <c r="B91" s="163" t="s">
        <v>338</v>
      </c>
      <c r="C91" s="84">
        <v>100324</v>
      </c>
      <c r="D91" s="164" t="s">
        <v>246</v>
      </c>
      <c r="E91" s="165" t="str">
        <f>QUANTITATIVO!K172</f>
        <v>M3</v>
      </c>
      <c r="F91" s="85">
        <f>QUANTITATIVO!L172</f>
        <v>1.35</v>
      </c>
      <c r="G91" s="86">
        <v>105.39</v>
      </c>
      <c r="H91" s="86">
        <f>ROUND(G91*(1+$G$3),2)</f>
        <v>128.58</v>
      </c>
      <c r="I91" s="97">
        <f>ROUND(F91*H91,2)</f>
        <v>173.58</v>
      </c>
    </row>
    <row r="92" spans="1:9" ht="56.25">
      <c r="A92" s="171" t="s">
        <v>1490</v>
      </c>
      <c r="B92" s="163" t="s">
        <v>338</v>
      </c>
      <c r="C92" s="84">
        <v>92741</v>
      </c>
      <c r="D92" s="164" t="s">
        <v>218</v>
      </c>
      <c r="E92" s="165" t="str">
        <f>QUANTITATIVO!K174</f>
        <v>M3</v>
      </c>
      <c r="F92" s="85">
        <f>QUANTITATIVO!L174</f>
        <v>2.7</v>
      </c>
      <c r="G92" s="86">
        <v>636.16</v>
      </c>
      <c r="H92" s="86">
        <f>ROUND(G92*(1+$G$3),2)</f>
        <v>776.12</v>
      </c>
      <c r="I92" s="97">
        <f>ROUND(F92*H92,2)</f>
        <v>2095.52</v>
      </c>
    </row>
    <row r="93" spans="1:9" ht="33.75">
      <c r="A93" s="171" t="s">
        <v>1489</v>
      </c>
      <c r="B93" s="163" t="s">
        <v>363</v>
      </c>
      <c r="C93" s="84">
        <v>10917</v>
      </c>
      <c r="D93" s="164" t="s">
        <v>282</v>
      </c>
      <c r="E93" s="165" t="str">
        <f>QUANTITATIVO!K176</f>
        <v>M2    </v>
      </c>
      <c r="F93" s="85">
        <f>QUANTITATIVO!L176</f>
        <v>28</v>
      </c>
      <c r="G93" s="86">
        <v>10.27</v>
      </c>
      <c r="H93" s="86">
        <f>ROUND(G93*(1+$G$3),2)</f>
        <v>12.53</v>
      </c>
      <c r="I93" s="97">
        <f>ROUND(F93*H93,2)</f>
        <v>350.84</v>
      </c>
    </row>
    <row r="94" spans="1:9" ht="33.75">
      <c r="A94" s="171" t="s">
        <v>1496</v>
      </c>
      <c r="B94" s="163" t="s">
        <v>338</v>
      </c>
      <c r="C94" s="84">
        <v>96533</v>
      </c>
      <c r="D94" s="164" t="s">
        <v>239</v>
      </c>
      <c r="E94" s="165" t="str">
        <f>QUANTITATIVO!K178</f>
        <v>M2</v>
      </c>
      <c r="F94" s="85">
        <f>QUANTITATIVO!L178</f>
        <v>2.2</v>
      </c>
      <c r="G94" s="86">
        <v>113.16</v>
      </c>
      <c r="H94" s="86">
        <f>ROUND(G94*(1+$G$3),2)</f>
        <v>138.06</v>
      </c>
      <c r="I94" s="97">
        <f>ROUND(F94*H94,2)</f>
        <v>303.73</v>
      </c>
    </row>
    <row r="95" spans="1:9" ht="11.25">
      <c r="A95" s="244"/>
      <c r="B95" s="245"/>
      <c r="C95" s="246"/>
      <c r="D95" s="247"/>
      <c r="E95" s="248"/>
      <c r="F95" s="249"/>
      <c r="G95" s="250"/>
      <c r="H95" s="251" t="s">
        <v>1363</v>
      </c>
      <c r="I95" s="252">
        <f>SUM(I90:I94)</f>
        <v>2929.8700000000003</v>
      </c>
    </row>
    <row r="96" spans="1:9" s="5" customFormat="1" ht="10.5">
      <c r="A96" s="170" t="s">
        <v>1491</v>
      </c>
      <c r="B96" s="87" t="s">
        <v>394</v>
      </c>
      <c r="C96" s="88"/>
      <c r="D96" s="87"/>
      <c r="E96" s="88"/>
      <c r="F96" s="89"/>
      <c r="G96" s="90"/>
      <c r="H96" s="90"/>
      <c r="I96" s="96"/>
    </row>
    <row r="97" spans="1:9" ht="33.75">
      <c r="A97" s="171" t="s">
        <v>1492</v>
      </c>
      <c r="B97" s="163" t="s">
        <v>338</v>
      </c>
      <c r="C97" s="84">
        <v>98560</v>
      </c>
      <c r="D97" s="164" t="s">
        <v>212</v>
      </c>
      <c r="E97" s="165" t="str">
        <f>QUANTITATIVO!K181</f>
        <v>M2</v>
      </c>
      <c r="F97" s="85">
        <f>QUANTITATIVO!L181</f>
        <v>106.49</v>
      </c>
      <c r="G97" s="86">
        <v>41.75</v>
      </c>
      <c r="H97" s="86">
        <f>ROUND(G97*(1+$G$3),2)</f>
        <v>50.94</v>
      </c>
      <c r="I97" s="97">
        <f>ROUND(F97*H97,2)</f>
        <v>5424.6</v>
      </c>
    </row>
    <row r="98" spans="1:9" ht="33.75">
      <c r="A98" s="171" t="s">
        <v>1493</v>
      </c>
      <c r="B98" s="163" t="s">
        <v>338</v>
      </c>
      <c r="C98" s="84">
        <v>98561</v>
      </c>
      <c r="D98" s="164" t="s">
        <v>211</v>
      </c>
      <c r="E98" s="165" t="str">
        <f>QUANTITATIVO!K189</f>
        <v>M2</v>
      </c>
      <c r="F98" s="85">
        <f>QUANTITATIVO!L189</f>
        <v>61</v>
      </c>
      <c r="G98" s="86">
        <v>36.52</v>
      </c>
      <c r="H98" s="86">
        <f>ROUND(G98*(1+$G$3),2)</f>
        <v>44.55</v>
      </c>
      <c r="I98" s="97">
        <f>ROUND(F98*H98,2)</f>
        <v>2717.55</v>
      </c>
    </row>
    <row r="99" spans="1:9" ht="11.25">
      <c r="A99" s="244"/>
      <c r="B99" s="245"/>
      <c r="C99" s="246"/>
      <c r="D99" s="247"/>
      <c r="E99" s="248"/>
      <c r="F99" s="249"/>
      <c r="G99" s="250"/>
      <c r="H99" s="251" t="s">
        <v>1363</v>
      </c>
      <c r="I99" s="252">
        <f>SUM(I97:I98)</f>
        <v>8142.150000000001</v>
      </c>
    </row>
    <row r="100" spans="1:9" s="204" customFormat="1" ht="11.25">
      <c r="A100" s="196"/>
      <c r="B100" s="197"/>
      <c r="C100" s="198"/>
      <c r="D100" s="199"/>
      <c r="E100" s="200"/>
      <c r="F100" s="201"/>
      <c r="G100" s="202"/>
      <c r="H100" s="203" t="s">
        <v>534</v>
      </c>
      <c r="I100" s="205">
        <f>SUM(I58:I99)/2</f>
        <v>764530.1200000002</v>
      </c>
    </row>
    <row r="101" spans="1:9" s="4" customFormat="1" ht="10.5">
      <c r="A101" s="169">
        <v>4</v>
      </c>
      <c r="B101" s="91" t="s">
        <v>814</v>
      </c>
      <c r="C101" s="92"/>
      <c r="D101" s="91"/>
      <c r="E101" s="92"/>
      <c r="F101" s="93"/>
      <c r="G101" s="94"/>
      <c r="H101" s="94"/>
      <c r="I101" s="95"/>
    </row>
    <row r="102" spans="1:9" s="5" customFormat="1" ht="10.5">
      <c r="A102" s="170" t="s">
        <v>398</v>
      </c>
      <c r="B102" s="87" t="s">
        <v>392</v>
      </c>
      <c r="C102" s="88"/>
      <c r="D102" s="87"/>
      <c r="E102" s="88"/>
      <c r="F102" s="89"/>
      <c r="G102" s="90"/>
      <c r="H102" s="90"/>
      <c r="I102" s="96"/>
    </row>
    <row r="103" spans="1:9" ht="67.5">
      <c r="A103" s="171" t="s">
        <v>826</v>
      </c>
      <c r="B103" s="163" t="s">
        <v>338</v>
      </c>
      <c r="C103" s="84">
        <v>87491</v>
      </c>
      <c r="D103" s="164" t="s">
        <v>102</v>
      </c>
      <c r="E103" s="165" t="str">
        <f>QUANTITATIVO!K201</f>
        <v>M2</v>
      </c>
      <c r="F103" s="85">
        <f>QUANTITATIVO!L201</f>
        <v>421.83</v>
      </c>
      <c r="G103" s="86">
        <v>72.64</v>
      </c>
      <c r="H103" s="86">
        <f>ROUND(G103*(1+$G$3),2)</f>
        <v>88.62</v>
      </c>
      <c r="I103" s="97">
        <f>ROUND(F103*H103,2)</f>
        <v>37382.57</v>
      </c>
    </row>
    <row r="104" spans="1:9" ht="67.5">
      <c r="A104" s="171" t="s">
        <v>827</v>
      </c>
      <c r="B104" s="163" t="s">
        <v>338</v>
      </c>
      <c r="C104" s="84">
        <v>87493</v>
      </c>
      <c r="D104" s="164" t="s">
        <v>101</v>
      </c>
      <c r="E104" s="165" t="str">
        <f>QUANTITATIVO!K223</f>
        <v>M2</v>
      </c>
      <c r="F104" s="85">
        <f>QUANTITATIVO!L223</f>
        <v>518.65</v>
      </c>
      <c r="G104" s="86">
        <v>88.11</v>
      </c>
      <c r="H104" s="86">
        <f>ROUND(G104*(1+$G$3),2)</f>
        <v>107.49</v>
      </c>
      <c r="I104" s="97">
        <f>ROUND(F104*H104,2)</f>
        <v>55749.69</v>
      </c>
    </row>
    <row r="105" spans="1:9" ht="33.75">
      <c r="A105" s="171" t="s">
        <v>1054</v>
      </c>
      <c r="B105" s="163" t="s">
        <v>357</v>
      </c>
      <c r="C105" s="84" t="s">
        <v>1450</v>
      </c>
      <c r="D105" s="164" t="s">
        <v>1449</v>
      </c>
      <c r="E105" s="165" t="str">
        <f>QUANTITATIVO!K231</f>
        <v>M2    </v>
      </c>
      <c r="F105" s="85">
        <f>QUANTITATIVO!L231</f>
        <v>88</v>
      </c>
      <c r="G105" s="86">
        <f>COMPOSIÇÕES!G232</f>
        <v>44.02</v>
      </c>
      <c r="H105" s="86">
        <f>ROUND(G105*(1+$G$3),2)</f>
        <v>53.7</v>
      </c>
      <c r="I105" s="97">
        <f>ROUND(F105*H105,2)</f>
        <v>4725.6</v>
      </c>
    </row>
    <row r="106" spans="1:9" s="261" customFormat="1" ht="45">
      <c r="A106" s="253" t="s">
        <v>1055</v>
      </c>
      <c r="B106" s="254" t="s">
        <v>338</v>
      </c>
      <c r="C106" s="255">
        <f>QUANTITATIVO!C233</f>
        <v>101166</v>
      </c>
      <c r="D106" s="256" t="str">
        <f>QUANTITATIVO!D233</f>
        <v>ALVENARIA DE EMBASAMENTO COM BLOCO ESTRUTURAL DE CERÂMICA, DE 14X19X29CM E ARGAMASSA DE ASSENTAMENTO COM PREPARO EM BETONEIRA. AF_05/2020</v>
      </c>
      <c r="E106" s="257" t="str">
        <f>QUANTITATIVO!K233</f>
        <v>M3</v>
      </c>
      <c r="F106" s="258">
        <f>QUANTITATIVO!L233</f>
        <v>39.45</v>
      </c>
      <c r="G106" s="259">
        <v>612.82</v>
      </c>
      <c r="H106" s="259">
        <f>ROUND(G106*(1+$G$3),2)</f>
        <v>747.64</v>
      </c>
      <c r="I106" s="260">
        <f>ROUND(F106*H106,2)</f>
        <v>29494.4</v>
      </c>
    </row>
    <row r="107" spans="1:9" ht="11.25">
      <c r="A107" s="244"/>
      <c r="B107" s="245"/>
      <c r="C107" s="246"/>
      <c r="D107" s="247"/>
      <c r="E107" s="248"/>
      <c r="F107" s="249"/>
      <c r="G107" s="250"/>
      <c r="H107" s="251" t="s">
        <v>1363</v>
      </c>
      <c r="I107" s="252">
        <f>SUM(I102:I106)</f>
        <v>127352.26000000001</v>
      </c>
    </row>
    <row r="108" spans="1:9" s="5" customFormat="1" ht="10.5">
      <c r="A108" s="170" t="s">
        <v>817</v>
      </c>
      <c r="B108" s="87" t="s">
        <v>815</v>
      </c>
      <c r="C108" s="88"/>
      <c r="D108" s="87"/>
      <c r="E108" s="88"/>
      <c r="F108" s="89"/>
      <c r="G108" s="90"/>
      <c r="H108" s="90"/>
      <c r="I108" s="96"/>
    </row>
    <row r="109" spans="1:9" s="261" customFormat="1" ht="22.5">
      <c r="A109" s="253" t="s">
        <v>828</v>
      </c>
      <c r="B109" s="254" t="s">
        <v>342</v>
      </c>
      <c r="C109" s="255" t="s">
        <v>935</v>
      </c>
      <c r="D109" s="256" t="s">
        <v>937</v>
      </c>
      <c r="E109" s="257" t="str">
        <f>QUANTITATIVO!K238</f>
        <v>UND</v>
      </c>
      <c r="F109" s="258">
        <f>QUANTITATIVO!L238</f>
        <v>1</v>
      </c>
      <c r="G109" s="259">
        <f>MEDIANA!K66</f>
        <v>9900</v>
      </c>
      <c r="H109" s="259">
        <f>ROUND(G109*(1+$G$3),2)</f>
        <v>12078</v>
      </c>
      <c r="I109" s="260">
        <f>ROUND(F109*H109,2)</f>
        <v>12078</v>
      </c>
    </row>
    <row r="110" spans="1:9" ht="11.25">
      <c r="A110" s="244"/>
      <c r="B110" s="245"/>
      <c r="C110" s="246"/>
      <c r="D110" s="247"/>
      <c r="E110" s="248"/>
      <c r="F110" s="249"/>
      <c r="G110" s="250"/>
      <c r="H110" s="251" t="s">
        <v>1363</v>
      </c>
      <c r="I110" s="252">
        <f>SUM(I108:I109)</f>
        <v>12078</v>
      </c>
    </row>
    <row r="111" spans="1:9" s="5" customFormat="1" ht="10.5">
      <c r="A111" s="170" t="s">
        <v>818</v>
      </c>
      <c r="B111" s="87" t="s">
        <v>1459</v>
      </c>
      <c r="C111" s="88"/>
      <c r="D111" s="87"/>
      <c r="E111" s="88"/>
      <c r="F111" s="89"/>
      <c r="G111" s="90"/>
      <c r="H111" s="90"/>
      <c r="I111" s="96"/>
    </row>
    <row r="112" spans="1:9" s="261" customFormat="1" ht="33.75">
      <c r="A112" s="253" t="s">
        <v>829</v>
      </c>
      <c r="B112" s="254" t="s">
        <v>357</v>
      </c>
      <c r="C112" s="255" t="s">
        <v>1464</v>
      </c>
      <c r="D112" s="256" t="s">
        <v>1465</v>
      </c>
      <c r="E112" s="257" t="str">
        <f>QUANTITATIVO!K241</f>
        <v>M2</v>
      </c>
      <c r="F112" s="258">
        <f>QUANTITATIVO!L241</f>
        <v>108</v>
      </c>
      <c r="G112" s="259">
        <f>COMPOSIÇÕES!G243</f>
        <v>295.18</v>
      </c>
      <c r="H112" s="259">
        <f>ROUND(G112*(1+$G$3),2)</f>
        <v>360.12</v>
      </c>
      <c r="I112" s="260">
        <f>ROUND(F112*H112,2)</f>
        <v>38892.96</v>
      </c>
    </row>
    <row r="113" spans="1:9" ht="11.25">
      <c r="A113" s="244"/>
      <c r="B113" s="245"/>
      <c r="C113" s="246"/>
      <c r="D113" s="247"/>
      <c r="E113" s="248"/>
      <c r="F113" s="249"/>
      <c r="G113" s="250"/>
      <c r="H113" s="251" t="s">
        <v>1363</v>
      </c>
      <c r="I113" s="252">
        <f>SUM(I111:I112)</f>
        <v>38892.96</v>
      </c>
    </row>
    <row r="114" spans="1:9" s="5" customFormat="1" ht="10.5">
      <c r="A114" s="170" t="s">
        <v>819</v>
      </c>
      <c r="B114" s="87" t="s">
        <v>816</v>
      </c>
      <c r="C114" s="88"/>
      <c r="D114" s="87"/>
      <c r="E114" s="88"/>
      <c r="F114" s="89"/>
      <c r="G114" s="90"/>
      <c r="H114" s="90"/>
      <c r="I114" s="96"/>
    </row>
    <row r="115" spans="1:9" ht="22.5">
      <c r="A115" s="171" t="s">
        <v>830</v>
      </c>
      <c r="B115" s="163" t="s">
        <v>342</v>
      </c>
      <c r="C115" s="84" t="s">
        <v>714</v>
      </c>
      <c r="D115" s="164" t="s">
        <v>972</v>
      </c>
      <c r="E115" s="165" t="str">
        <f>QUANTITATIVO!K244</f>
        <v>UND</v>
      </c>
      <c r="F115" s="85">
        <f>QUANTITATIVO!L244</f>
        <v>4</v>
      </c>
      <c r="G115" s="86">
        <f>MEDIANA!K59</f>
        <v>555</v>
      </c>
      <c r="H115" s="86">
        <f aca="true" t="shared" si="6" ref="H115:H126">ROUND(G115*(1+$G$3),2)</f>
        <v>677.1</v>
      </c>
      <c r="I115" s="97">
        <f aca="true" t="shared" si="7" ref="I115:I126">ROUND(F115*H115,2)</f>
        <v>2708.4</v>
      </c>
    </row>
    <row r="116" spans="1:9" ht="22.5">
      <c r="A116" s="171" t="s">
        <v>856</v>
      </c>
      <c r="B116" s="163" t="s">
        <v>342</v>
      </c>
      <c r="C116" s="84" t="s">
        <v>715</v>
      </c>
      <c r="D116" s="164" t="s">
        <v>973</v>
      </c>
      <c r="E116" s="165" t="str">
        <f>QUANTITATIVO!K246</f>
        <v>UND</v>
      </c>
      <c r="F116" s="85">
        <f>QUANTITATIVO!L246</f>
        <v>2</v>
      </c>
      <c r="G116" s="86">
        <f>MEDIANA!K60</f>
        <v>790</v>
      </c>
      <c r="H116" s="86">
        <f t="shared" si="6"/>
        <v>963.8</v>
      </c>
      <c r="I116" s="97">
        <f t="shared" si="7"/>
        <v>1927.6</v>
      </c>
    </row>
    <row r="117" spans="1:9" ht="22.5">
      <c r="A117" s="171" t="s">
        <v>857</v>
      </c>
      <c r="B117" s="163" t="s">
        <v>342</v>
      </c>
      <c r="C117" s="84" t="s">
        <v>716</v>
      </c>
      <c r="D117" s="164" t="s">
        <v>974</v>
      </c>
      <c r="E117" s="165" t="str">
        <f>QUANTITATIVO!K248</f>
        <v>UND</v>
      </c>
      <c r="F117" s="85">
        <f>QUANTITATIVO!L248</f>
        <v>2</v>
      </c>
      <c r="G117" s="86">
        <f>MEDIANA!K61</f>
        <v>775</v>
      </c>
      <c r="H117" s="86">
        <f t="shared" si="6"/>
        <v>945.5</v>
      </c>
      <c r="I117" s="97">
        <f t="shared" si="7"/>
        <v>1891</v>
      </c>
    </row>
    <row r="118" spans="1:9" ht="22.5">
      <c r="A118" s="171" t="s">
        <v>858</v>
      </c>
      <c r="B118" s="163" t="s">
        <v>342</v>
      </c>
      <c r="C118" s="84" t="s">
        <v>717</v>
      </c>
      <c r="D118" s="164" t="s">
        <v>975</v>
      </c>
      <c r="E118" s="165" t="str">
        <f>QUANTITATIVO!K250</f>
        <v>UND</v>
      </c>
      <c r="F118" s="85">
        <f>QUANTITATIVO!L250</f>
        <v>2</v>
      </c>
      <c r="G118" s="86">
        <f>MEDIANA!K62</f>
        <v>2990</v>
      </c>
      <c r="H118" s="86">
        <f t="shared" si="6"/>
        <v>3647.8</v>
      </c>
      <c r="I118" s="97">
        <f t="shared" si="7"/>
        <v>7295.6</v>
      </c>
    </row>
    <row r="119" spans="1:9" s="261" customFormat="1" ht="67.5">
      <c r="A119" s="253" t="s">
        <v>859</v>
      </c>
      <c r="B119" s="254" t="s">
        <v>338</v>
      </c>
      <c r="C119" s="255">
        <v>91312</v>
      </c>
      <c r="D119" s="256" t="s">
        <v>253</v>
      </c>
      <c r="E119" s="257" t="str">
        <f>QUANTITATIVO!K252</f>
        <v>UN</v>
      </c>
      <c r="F119" s="258">
        <f>QUANTITATIVO!L252</f>
        <v>14</v>
      </c>
      <c r="G119" s="259">
        <v>674.01</v>
      </c>
      <c r="H119" s="259">
        <f t="shared" si="6"/>
        <v>822.29</v>
      </c>
      <c r="I119" s="260">
        <f t="shared" si="7"/>
        <v>11512.06</v>
      </c>
    </row>
    <row r="120" spans="1:9" ht="67.5">
      <c r="A120" s="171" t="s">
        <v>860</v>
      </c>
      <c r="B120" s="163" t="s">
        <v>338</v>
      </c>
      <c r="C120" s="84">
        <v>91314</v>
      </c>
      <c r="D120" s="164" t="s">
        <v>252</v>
      </c>
      <c r="E120" s="165" t="str">
        <f>QUANTITATIVO!K254</f>
        <v>UN</v>
      </c>
      <c r="F120" s="85">
        <f>QUANTITATIVO!L254</f>
        <v>2</v>
      </c>
      <c r="G120" s="86">
        <v>701.29</v>
      </c>
      <c r="H120" s="86">
        <f t="shared" si="6"/>
        <v>855.57</v>
      </c>
      <c r="I120" s="97">
        <f t="shared" si="7"/>
        <v>1711.14</v>
      </c>
    </row>
    <row r="121" spans="1:9" ht="67.5">
      <c r="A121" s="171" t="s">
        <v>861</v>
      </c>
      <c r="B121" s="163" t="s">
        <v>338</v>
      </c>
      <c r="C121" s="84">
        <v>91315</v>
      </c>
      <c r="D121" s="164" t="s">
        <v>251</v>
      </c>
      <c r="E121" s="165" t="str">
        <f>QUANTITATIVO!K256</f>
        <v>UN</v>
      </c>
      <c r="F121" s="85">
        <f>QUANTITATIVO!L256</f>
        <v>4</v>
      </c>
      <c r="G121" s="86">
        <v>749.81</v>
      </c>
      <c r="H121" s="86">
        <f t="shared" si="6"/>
        <v>914.77</v>
      </c>
      <c r="I121" s="97">
        <f t="shared" si="7"/>
        <v>3659.08</v>
      </c>
    </row>
    <row r="122" spans="1:9" ht="22.5">
      <c r="A122" s="171" t="s">
        <v>862</v>
      </c>
      <c r="B122" s="163" t="s">
        <v>342</v>
      </c>
      <c r="C122" s="84" t="s">
        <v>718</v>
      </c>
      <c r="D122" s="164" t="s">
        <v>977</v>
      </c>
      <c r="E122" s="165" t="str">
        <f>QUANTITATIVO!K258</f>
        <v>UND</v>
      </c>
      <c r="F122" s="85">
        <f>QUANTITATIVO!L258</f>
        <v>1</v>
      </c>
      <c r="G122" s="86">
        <f>MEDIANA!K63</f>
        <v>1900</v>
      </c>
      <c r="H122" s="86">
        <f t="shared" si="6"/>
        <v>2318</v>
      </c>
      <c r="I122" s="97">
        <f t="shared" si="7"/>
        <v>2318</v>
      </c>
    </row>
    <row r="123" spans="1:9" ht="22.5">
      <c r="A123" s="171" t="s">
        <v>863</v>
      </c>
      <c r="B123" s="163" t="s">
        <v>342</v>
      </c>
      <c r="C123" s="84" t="s">
        <v>719</v>
      </c>
      <c r="D123" s="164" t="s">
        <v>976</v>
      </c>
      <c r="E123" s="165" t="str">
        <f>QUANTITATIVO!K260</f>
        <v>UND</v>
      </c>
      <c r="F123" s="85">
        <f>QUANTITATIVO!L260</f>
        <v>2</v>
      </c>
      <c r="G123" s="86">
        <f>MEDIANA!K64</f>
        <v>2340</v>
      </c>
      <c r="H123" s="86">
        <f t="shared" si="6"/>
        <v>2854.8</v>
      </c>
      <c r="I123" s="97">
        <f t="shared" si="7"/>
        <v>5709.6</v>
      </c>
    </row>
    <row r="124" spans="1:9" s="261" customFormat="1" ht="45">
      <c r="A124" s="253" t="s">
        <v>864</v>
      </c>
      <c r="B124" s="254" t="s">
        <v>338</v>
      </c>
      <c r="C124" s="255">
        <f>QUANTITATIVO!C262</f>
        <v>94805</v>
      </c>
      <c r="D124" s="256" t="str">
        <f>QUANTITATIVO!D262</f>
        <v>PORTA DE ALUMÍNIO DE ABRIR PARA VIDRO SEM GUARNIÇÃO, 87X210CM, FIXAÇÃO COM PARAFUSOS, INCLUSIVE VIDROS -FORNECIMENTO E INSTALAÇÃO. AF_12/2019</v>
      </c>
      <c r="E124" s="257" t="str">
        <f>QUANTITATIVO!K262</f>
        <v>UN</v>
      </c>
      <c r="F124" s="258">
        <f>QUANTITATIVO!L262</f>
        <v>1</v>
      </c>
      <c r="G124" s="259">
        <v>1343.73</v>
      </c>
      <c r="H124" s="259">
        <f t="shared" si="6"/>
        <v>1639.35</v>
      </c>
      <c r="I124" s="260">
        <f t="shared" si="7"/>
        <v>1639.35</v>
      </c>
    </row>
    <row r="125" spans="1:9" ht="33.75">
      <c r="A125" s="171" t="s">
        <v>933</v>
      </c>
      <c r="B125" s="163" t="s">
        <v>363</v>
      </c>
      <c r="C125" s="84">
        <v>20232</v>
      </c>
      <c r="D125" s="164" t="s">
        <v>287</v>
      </c>
      <c r="E125" s="165" t="str">
        <f>QUANTITATIVO!K264</f>
        <v>M     </v>
      </c>
      <c r="F125" s="85">
        <f>QUANTITATIVO!L264</f>
        <v>24.9</v>
      </c>
      <c r="G125" s="86">
        <v>67.94</v>
      </c>
      <c r="H125" s="86">
        <f>ROUND(G125*(1+$G$3),2)</f>
        <v>82.89</v>
      </c>
      <c r="I125" s="97">
        <f>ROUND(F125*H125,2)</f>
        <v>2063.96</v>
      </c>
    </row>
    <row r="126" spans="1:9" ht="22.5">
      <c r="A126" s="171" t="s">
        <v>1460</v>
      </c>
      <c r="B126" s="163" t="s">
        <v>342</v>
      </c>
      <c r="C126" s="84" t="s">
        <v>720</v>
      </c>
      <c r="D126" s="164" t="s">
        <v>1458</v>
      </c>
      <c r="E126" s="165" t="str">
        <f>QUANTITATIVO!K269</f>
        <v>UND</v>
      </c>
      <c r="F126" s="85">
        <f>QUANTITATIVO!L269</f>
        <v>1</v>
      </c>
      <c r="G126" s="86">
        <f>MEDIANA!K65</f>
        <v>8423</v>
      </c>
      <c r="H126" s="86">
        <f t="shared" si="6"/>
        <v>10276.06</v>
      </c>
      <c r="I126" s="97">
        <f t="shared" si="7"/>
        <v>10276.06</v>
      </c>
    </row>
    <row r="127" spans="1:9" ht="11.25">
      <c r="A127" s="244"/>
      <c r="B127" s="245"/>
      <c r="C127" s="246"/>
      <c r="D127" s="247"/>
      <c r="E127" s="248"/>
      <c r="F127" s="249"/>
      <c r="G127" s="250"/>
      <c r="H127" s="251" t="s">
        <v>1363</v>
      </c>
      <c r="I127" s="252">
        <f>SUM(I115:I126)</f>
        <v>52711.84999999999</v>
      </c>
    </row>
    <row r="128" spans="1:9" s="5" customFormat="1" ht="10.5">
      <c r="A128" s="170" t="s">
        <v>938</v>
      </c>
      <c r="B128" s="87" t="s">
        <v>1432</v>
      </c>
      <c r="C128" s="88"/>
      <c r="D128" s="87"/>
      <c r="E128" s="88"/>
      <c r="F128" s="89"/>
      <c r="G128" s="90"/>
      <c r="H128" s="90"/>
      <c r="I128" s="96"/>
    </row>
    <row r="129" spans="1:9" ht="33.75">
      <c r="A129" s="171" t="s">
        <v>944</v>
      </c>
      <c r="B129" s="163" t="s">
        <v>338</v>
      </c>
      <c r="C129" s="84">
        <v>90281</v>
      </c>
      <c r="D129" s="164" t="s">
        <v>220</v>
      </c>
      <c r="E129" s="165" t="str">
        <f>QUANTITATIVO!K272</f>
        <v>M3</v>
      </c>
      <c r="F129" s="85">
        <f>QUANTITATIVO!L272</f>
        <v>4.36</v>
      </c>
      <c r="G129" s="86">
        <v>466.02</v>
      </c>
      <c r="H129" s="86">
        <f aca="true" t="shared" si="8" ref="H129:H134">ROUND(G129*(1+$G$3),2)</f>
        <v>568.54</v>
      </c>
      <c r="I129" s="97">
        <f aca="true" t="shared" si="9" ref="I129:I134">ROUND(F129*H129,2)</f>
        <v>2478.83</v>
      </c>
    </row>
    <row r="130" spans="1:9" ht="22.5">
      <c r="A130" s="171" t="s">
        <v>1433</v>
      </c>
      <c r="B130" s="163" t="s">
        <v>338</v>
      </c>
      <c r="C130" s="84">
        <v>92270</v>
      </c>
      <c r="D130" s="164" t="s">
        <v>243</v>
      </c>
      <c r="E130" s="165" t="str">
        <f>QUANTITATIVO!K275</f>
        <v>M2</v>
      </c>
      <c r="F130" s="85">
        <f>QUANTITATIVO!L275</f>
        <v>75.07</v>
      </c>
      <c r="G130" s="86">
        <v>169.27</v>
      </c>
      <c r="H130" s="86">
        <f t="shared" si="8"/>
        <v>206.51</v>
      </c>
      <c r="I130" s="97">
        <f t="shared" si="9"/>
        <v>15502.71</v>
      </c>
    </row>
    <row r="131" spans="1:9" ht="45">
      <c r="A131" s="171" t="s">
        <v>1434</v>
      </c>
      <c r="B131" s="163" t="s">
        <v>338</v>
      </c>
      <c r="C131" s="84">
        <v>92448</v>
      </c>
      <c r="D131" s="164" t="s">
        <v>241</v>
      </c>
      <c r="E131" s="165" t="str">
        <f>QUANTITATIVO!K278</f>
        <v>M2</v>
      </c>
      <c r="F131" s="85">
        <f>QUANTITATIVO!L278</f>
        <v>75.07</v>
      </c>
      <c r="G131" s="86">
        <v>152.38</v>
      </c>
      <c r="H131" s="86">
        <f t="shared" si="8"/>
        <v>185.9</v>
      </c>
      <c r="I131" s="97">
        <f t="shared" si="9"/>
        <v>13955.51</v>
      </c>
    </row>
    <row r="132" spans="1:9" s="261" customFormat="1" ht="33.75">
      <c r="A132" s="253" t="s">
        <v>1435</v>
      </c>
      <c r="B132" s="254" t="s">
        <v>363</v>
      </c>
      <c r="C132" s="255">
        <v>42407</v>
      </c>
      <c r="D132" s="256" t="s">
        <v>274</v>
      </c>
      <c r="E132" s="257" t="str">
        <f>QUANTITATIVO!K281</f>
        <v>M     </v>
      </c>
      <c r="F132" s="258">
        <f>QUANTITATIVO!L281</f>
        <v>43.9</v>
      </c>
      <c r="G132" s="259">
        <v>7.76</v>
      </c>
      <c r="H132" s="259">
        <f t="shared" si="8"/>
        <v>9.47</v>
      </c>
      <c r="I132" s="260">
        <f t="shared" si="9"/>
        <v>415.73</v>
      </c>
    </row>
    <row r="133" spans="1:9" ht="45">
      <c r="A133" s="171" t="s">
        <v>1436</v>
      </c>
      <c r="B133" s="163" t="s">
        <v>338</v>
      </c>
      <c r="C133" s="84">
        <v>92759</v>
      </c>
      <c r="D133" s="164" t="s">
        <v>233</v>
      </c>
      <c r="E133" s="165" t="str">
        <f>QUANTITATIVO!K283</f>
        <v>KG</v>
      </c>
      <c r="F133" s="85">
        <f>QUANTITATIVO!L283</f>
        <v>40.8</v>
      </c>
      <c r="G133" s="86">
        <v>15.53</v>
      </c>
      <c r="H133" s="86">
        <f t="shared" si="8"/>
        <v>18.95</v>
      </c>
      <c r="I133" s="97">
        <f t="shared" si="9"/>
        <v>773.16</v>
      </c>
    </row>
    <row r="134" spans="1:9" ht="45">
      <c r="A134" s="171" t="s">
        <v>1437</v>
      </c>
      <c r="B134" s="163" t="s">
        <v>338</v>
      </c>
      <c r="C134" s="84">
        <v>92778</v>
      </c>
      <c r="D134" s="164" t="s">
        <v>229</v>
      </c>
      <c r="E134" s="165" t="str">
        <f>QUANTITATIVO!K285</f>
        <v>KG</v>
      </c>
      <c r="F134" s="85">
        <f>QUANTITATIVO!L285</f>
        <v>160.2</v>
      </c>
      <c r="G134" s="86">
        <v>8.77</v>
      </c>
      <c r="H134" s="86">
        <f t="shared" si="8"/>
        <v>10.7</v>
      </c>
      <c r="I134" s="97">
        <f t="shared" si="9"/>
        <v>1714.14</v>
      </c>
    </row>
    <row r="135" spans="1:9" ht="11.25">
      <c r="A135" s="244"/>
      <c r="B135" s="245"/>
      <c r="C135" s="246"/>
      <c r="D135" s="247"/>
      <c r="E135" s="248"/>
      <c r="F135" s="249"/>
      <c r="G135" s="250"/>
      <c r="H135" s="251" t="s">
        <v>1363</v>
      </c>
      <c r="I135" s="252">
        <f>SUM(I129:I134)</f>
        <v>34840.08</v>
      </c>
    </row>
    <row r="136" spans="1:9" s="5" customFormat="1" ht="10.5">
      <c r="A136" s="170" t="s">
        <v>1430</v>
      </c>
      <c r="B136" s="87" t="s">
        <v>939</v>
      </c>
      <c r="C136" s="88"/>
      <c r="D136" s="87"/>
      <c r="E136" s="88"/>
      <c r="F136" s="89"/>
      <c r="G136" s="90"/>
      <c r="H136" s="90"/>
      <c r="I136" s="96"/>
    </row>
    <row r="137" spans="1:9" ht="33.75">
      <c r="A137" s="171" t="s">
        <v>1431</v>
      </c>
      <c r="B137" s="163" t="s">
        <v>363</v>
      </c>
      <c r="C137" s="84">
        <v>25976</v>
      </c>
      <c r="D137" s="164" t="s">
        <v>315</v>
      </c>
      <c r="E137" s="165" t="str">
        <f>QUANTITATIVO!K288</f>
        <v>M2    </v>
      </c>
      <c r="F137" s="85">
        <f>QUANTITATIVO!L288</f>
        <v>55.86</v>
      </c>
      <c r="G137" s="86">
        <v>539.52</v>
      </c>
      <c r="H137" s="86">
        <f>ROUND(G137*(1+$G$3),2)</f>
        <v>658.21</v>
      </c>
      <c r="I137" s="97">
        <f>ROUND(F137*H137,2)</f>
        <v>36767.61</v>
      </c>
    </row>
    <row r="138" spans="1:9" ht="11.25">
      <c r="A138" s="244"/>
      <c r="B138" s="245"/>
      <c r="C138" s="246"/>
      <c r="D138" s="247"/>
      <c r="E138" s="248"/>
      <c r="F138" s="249"/>
      <c r="G138" s="250"/>
      <c r="H138" s="251" t="s">
        <v>1363</v>
      </c>
      <c r="I138" s="252">
        <f>SUM(I136:I137)</f>
        <v>36767.61</v>
      </c>
    </row>
    <row r="139" spans="1:9" s="204" customFormat="1" ht="11.25">
      <c r="A139" s="196"/>
      <c r="B139" s="197"/>
      <c r="C139" s="198"/>
      <c r="D139" s="199"/>
      <c r="E139" s="200"/>
      <c r="F139" s="201"/>
      <c r="G139" s="202"/>
      <c r="H139" s="203" t="s">
        <v>534</v>
      </c>
      <c r="I139" s="205">
        <f>SUM(I101:I138)/2</f>
        <v>302642.76</v>
      </c>
    </row>
    <row r="140" spans="1:9" s="4" customFormat="1" ht="10.5">
      <c r="A140" s="169">
        <v>5</v>
      </c>
      <c r="B140" s="91" t="s">
        <v>399</v>
      </c>
      <c r="C140" s="92"/>
      <c r="D140" s="91"/>
      <c r="E140" s="92"/>
      <c r="F140" s="93"/>
      <c r="G140" s="94"/>
      <c r="H140" s="94"/>
      <c r="I140" s="95"/>
    </row>
    <row r="141" spans="1:9" s="5" customFormat="1" ht="10.5">
      <c r="A141" s="170" t="s">
        <v>397</v>
      </c>
      <c r="B141" s="87" t="s">
        <v>872</v>
      </c>
      <c r="C141" s="88"/>
      <c r="D141" s="87"/>
      <c r="E141" s="88"/>
      <c r="F141" s="89"/>
      <c r="G141" s="90"/>
      <c r="H141" s="90"/>
      <c r="I141" s="96"/>
    </row>
    <row r="142" spans="1:9" ht="33.75">
      <c r="A142" s="171" t="s">
        <v>820</v>
      </c>
      <c r="B142" s="163" t="s">
        <v>338</v>
      </c>
      <c r="C142" s="84">
        <v>87313</v>
      </c>
      <c r="D142" s="164" t="s">
        <v>92</v>
      </c>
      <c r="E142" s="165" t="str">
        <f>QUANTITATIVO!K301</f>
        <v>M3</v>
      </c>
      <c r="F142" s="85">
        <f>QUANTITATIVO!L301</f>
        <v>10.33</v>
      </c>
      <c r="G142" s="86">
        <v>417.1</v>
      </c>
      <c r="H142" s="86">
        <f>ROUND(G142*(1+$G$3),2)</f>
        <v>508.86</v>
      </c>
      <c r="I142" s="97">
        <f>ROUND(F142*H142,2)</f>
        <v>5256.52</v>
      </c>
    </row>
    <row r="143" spans="1:9" ht="45">
      <c r="A143" s="171" t="s">
        <v>1065</v>
      </c>
      <c r="B143" s="163" t="s">
        <v>338</v>
      </c>
      <c r="C143" s="84">
        <v>87292</v>
      </c>
      <c r="D143" s="164" t="s">
        <v>93</v>
      </c>
      <c r="E143" s="165" t="str">
        <f>QUANTITATIVO!K305</f>
        <v>M3</v>
      </c>
      <c r="F143" s="85">
        <f>QUANTITATIVO!L305</f>
        <v>51.62</v>
      </c>
      <c r="G143" s="86">
        <v>409.06</v>
      </c>
      <c r="H143" s="86">
        <f>ROUND(G143*(1+$G$3),2)</f>
        <v>499.05</v>
      </c>
      <c r="I143" s="97">
        <f>ROUND(F143*H143,2)</f>
        <v>25760.96</v>
      </c>
    </row>
    <row r="144" spans="1:9" ht="11.25">
      <c r="A144" s="244"/>
      <c r="B144" s="245"/>
      <c r="C144" s="246"/>
      <c r="D144" s="247"/>
      <c r="E144" s="248"/>
      <c r="F144" s="249"/>
      <c r="G144" s="250"/>
      <c r="H144" s="251" t="s">
        <v>1363</v>
      </c>
      <c r="I144" s="252">
        <f>SUM(I141:I143)</f>
        <v>31017.48</v>
      </c>
    </row>
    <row r="145" spans="1:9" s="5" customFormat="1" ht="10.5">
      <c r="A145" s="170" t="s">
        <v>843</v>
      </c>
      <c r="B145" s="87" t="s">
        <v>841</v>
      </c>
      <c r="C145" s="88"/>
      <c r="D145" s="87"/>
      <c r="E145" s="88"/>
      <c r="F145" s="89"/>
      <c r="G145" s="90"/>
      <c r="H145" s="90"/>
      <c r="I145" s="96"/>
    </row>
    <row r="146" spans="1:9" ht="45">
      <c r="A146" s="171" t="s">
        <v>844</v>
      </c>
      <c r="B146" s="163" t="s">
        <v>338</v>
      </c>
      <c r="C146" s="84">
        <v>87262</v>
      </c>
      <c r="D146" s="164" t="s">
        <v>96</v>
      </c>
      <c r="E146" s="165" t="str">
        <f>QUANTITATIVO!K310</f>
        <v>M2</v>
      </c>
      <c r="F146" s="85">
        <f>QUANTITATIVO!L310</f>
        <v>269.65999999999997</v>
      </c>
      <c r="G146" s="86">
        <v>117.88</v>
      </c>
      <c r="H146" s="86">
        <f>ROUND(G146*(1+$G$3),2)</f>
        <v>143.81</v>
      </c>
      <c r="I146" s="97">
        <f>ROUND(F146*H146,2)</f>
        <v>38779.8</v>
      </c>
    </row>
    <row r="147" spans="1:9" ht="11.25">
      <c r="A147" s="244"/>
      <c r="B147" s="245"/>
      <c r="C147" s="246"/>
      <c r="D147" s="247"/>
      <c r="E147" s="248"/>
      <c r="F147" s="249"/>
      <c r="G147" s="250"/>
      <c r="H147" s="251" t="s">
        <v>1363</v>
      </c>
      <c r="I147" s="252">
        <f>SUM(I145:I146)</f>
        <v>38779.8</v>
      </c>
    </row>
    <row r="148" spans="1:9" s="5" customFormat="1" ht="10.5">
      <c r="A148" s="170" t="s">
        <v>845</v>
      </c>
      <c r="B148" s="87" t="s">
        <v>842</v>
      </c>
      <c r="C148" s="88"/>
      <c r="D148" s="87"/>
      <c r="E148" s="88"/>
      <c r="F148" s="89"/>
      <c r="G148" s="90"/>
      <c r="H148" s="90"/>
      <c r="I148" s="96"/>
    </row>
    <row r="149" spans="1:9" ht="22.5">
      <c r="A149" s="171" t="s">
        <v>846</v>
      </c>
      <c r="B149" s="163" t="s">
        <v>338</v>
      </c>
      <c r="C149" s="84">
        <v>97097</v>
      </c>
      <c r="D149" s="164" t="s">
        <v>247</v>
      </c>
      <c r="E149" s="165" t="str">
        <f>QUANTITATIVO!K320</f>
        <v>M2</v>
      </c>
      <c r="F149" s="85">
        <f>QUANTITATIVO!L320</f>
        <v>1172.3899999999999</v>
      </c>
      <c r="G149" s="86">
        <v>26.48</v>
      </c>
      <c r="H149" s="86">
        <f>ROUND(G149*(1+$G$3),2)</f>
        <v>32.31</v>
      </c>
      <c r="I149" s="97">
        <f>ROUND(F149*H149,2)</f>
        <v>37879.92</v>
      </c>
    </row>
    <row r="150" spans="1:9" ht="11.25">
      <c r="A150" s="244"/>
      <c r="B150" s="245"/>
      <c r="C150" s="246"/>
      <c r="D150" s="247"/>
      <c r="E150" s="248"/>
      <c r="F150" s="249"/>
      <c r="G150" s="250"/>
      <c r="H150" s="251" t="s">
        <v>1363</v>
      </c>
      <c r="I150" s="252">
        <f>SUM(I148:I149)</f>
        <v>37879.92</v>
      </c>
    </row>
    <row r="151" spans="1:9" s="5" customFormat="1" ht="10.5">
      <c r="A151" s="170" t="s">
        <v>847</v>
      </c>
      <c r="B151" s="87" t="s">
        <v>849</v>
      </c>
      <c r="C151" s="88"/>
      <c r="D151" s="87"/>
      <c r="E151" s="88"/>
      <c r="F151" s="89"/>
      <c r="G151" s="90"/>
      <c r="H151" s="90"/>
      <c r="I151" s="96"/>
    </row>
    <row r="152" spans="1:9" ht="22.5">
      <c r="A152" s="171" t="s">
        <v>848</v>
      </c>
      <c r="B152" s="163" t="s">
        <v>357</v>
      </c>
      <c r="C152" s="84" t="s">
        <v>435</v>
      </c>
      <c r="D152" s="164" t="s">
        <v>852</v>
      </c>
      <c r="E152" s="165" t="str">
        <f>QUANTITATIVO!K328</f>
        <v>M2</v>
      </c>
      <c r="F152" s="85">
        <f>QUANTITATIVO!L328</f>
        <v>304.68999999999994</v>
      </c>
      <c r="G152" s="86">
        <f>COMPOSIÇÕES!G44</f>
        <v>23.07</v>
      </c>
      <c r="H152" s="86">
        <f>ROUND(G152*(1+$G$3),2)</f>
        <v>28.15</v>
      </c>
      <c r="I152" s="97">
        <f>ROUND(F152*H152,2)</f>
        <v>8577.02</v>
      </c>
    </row>
    <row r="153" spans="1:9" ht="22.5">
      <c r="A153" s="171" t="s">
        <v>851</v>
      </c>
      <c r="B153" s="163" t="s">
        <v>338</v>
      </c>
      <c r="C153" s="84">
        <v>72815</v>
      </c>
      <c r="D153" s="164" t="s">
        <v>95</v>
      </c>
      <c r="E153" s="165" t="str">
        <f>QUANTITATIVO!K342</f>
        <v>M2</v>
      </c>
      <c r="F153" s="85">
        <f>QUANTITATIVO!L342</f>
        <v>68.1</v>
      </c>
      <c r="G153" s="86">
        <v>51.02</v>
      </c>
      <c r="H153" s="86">
        <f>ROUND(G153*(1+$G$3),2)</f>
        <v>62.24</v>
      </c>
      <c r="I153" s="97">
        <f>ROUND(F153*H153,2)</f>
        <v>4238.54</v>
      </c>
    </row>
    <row r="154" spans="1:9" ht="11.25">
      <c r="A154" s="244"/>
      <c r="B154" s="245"/>
      <c r="C154" s="246"/>
      <c r="D154" s="247"/>
      <c r="E154" s="248"/>
      <c r="F154" s="249"/>
      <c r="G154" s="250"/>
      <c r="H154" s="251" t="s">
        <v>1363</v>
      </c>
      <c r="I154" s="252">
        <f>SUM(I151:I153)</f>
        <v>12815.560000000001</v>
      </c>
    </row>
    <row r="155" spans="1:9" s="5" customFormat="1" ht="10.5">
      <c r="A155" s="170" t="s">
        <v>1074</v>
      </c>
      <c r="B155" s="87" t="s">
        <v>850</v>
      </c>
      <c r="C155" s="88"/>
      <c r="D155" s="87"/>
      <c r="E155" s="88"/>
      <c r="F155" s="89"/>
      <c r="G155" s="90"/>
      <c r="H155" s="90"/>
      <c r="I155" s="96"/>
    </row>
    <row r="156" spans="1:9" ht="22.5">
      <c r="A156" s="171" t="s">
        <v>1075</v>
      </c>
      <c r="B156" s="163" t="s">
        <v>338</v>
      </c>
      <c r="C156" s="84">
        <v>88489</v>
      </c>
      <c r="D156" s="164" t="s">
        <v>97</v>
      </c>
      <c r="E156" s="165" t="str">
        <f>QUANTITATIVO!K347</f>
        <v>M2</v>
      </c>
      <c r="F156" s="85">
        <f>QUANTITATIVO!L347</f>
        <v>1228.28</v>
      </c>
      <c r="G156" s="86">
        <v>12.98</v>
      </c>
      <c r="H156" s="86">
        <f>ROUND(G156*(1+$G$3),2)</f>
        <v>15.84</v>
      </c>
      <c r="I156" s="97">
        <f>ROUND(F156*H156,2)</f>
        <v>19455.96</v>
      </c>
    </row>
    <row r="157" spans="1:9" ht="22.5">
      <c r="A157" s="171" t="s">
        <v>1076</v>
      </c>
      <c r="B157" s="163" t="s">
        <v>338</v>
      </c>
      <c r="C157" s="84">
        <v>88488</v>
      </c>
      <c r="D157" s="164" t="s">
        <v>98</v>
      </c>
      <c r="E157" s="165" t="str">
        <f>QUANTITATIVO!K364</f>
        <v>M2</v>
      </c>
      <c r="F157" s="85">
        <f>QUANTITATIVO!L364</f>
        <v>379.23</v>
      </c>
      <c r="G157" s="86">
        <v>14.75</v>
      </c>
      <c r="H157" s="86">
        <f>ROUND(G157*(1+$G$3),2)</f>
        <v>18</v>
      </c>
      <c r="I157" s="97">
        <f>ROUND(F157*H157,2)</f>
        <v>6826.14</v>
      </c>
    </row>
    <row r="158" spans="1:9" ht="11.25">
      <c r="A158" s="244"/>
      <c r="B158" s="245"/>
      <c r="C158" s="246"/>
      <c r="D158" s="247"/>
      <c r="E158" s="248"/>
      <c r="F158" s="249"/>
      <c r="G158" s="250"/>
      <c r="H158" s="251" t="s">
        <v>1363</v>
      </c>
      <c r="I158" s="252">
        <f>SUM(I155:I157)</f>
        <v>26282.1</v>
      </c>
    </row>
    <row r="159" spans="1:9" s="204" customFormat="1" ht="11.25">
      <c r="A159" s="196"/>
      <c r="B159" s="197"/>
      <c r="C159" s="198"/>
      <c r="D159" s="199"/>
      <c r="E159" s="200"/>
      <c r="F159" s="201"/>
      <c r="G159" s="202"/>
      <c r="H159" s="203" t="s">
        <v>534</v>
      </c>
      <c r="I159" s="205">
        <f>SUM(I140:I158)/2</f>
        <v>146774.85999999996</v>
      </c>
    </row>
    <row r="160" spans="1:9" s="4" customFormat="1" ht="10.5">
      <c r="A160" s="169">
        <v>6</v>
      </c>
      <c r="B160" s="91" t="s">
        <v>393</v>
      </c>
      <c r="C160" s="92"/>
      <c r="D160" s="91"/>
      <c r="E160" s="92"/>
      <c r="F160" s="93"/>
      <c r="G160" s="94"/>
      <c r="H160" s="94"/>
      <c r="I160" s="95"/>
    </row>
    <row r="161" spans="1:9" s="5" customFormat="1" ht="10.5">
      <c r="A161" s="170" t="s">
        <v>29</v>
      </c>
      <c r="B161" s="87" t="s">
        <v>539</v>
      </c>
      <c r="C161" s="88"/>
      <c r="D161" s="87"/>
      <c r="E161" s="88"/>
      <c r="F161" s="89"/>
      <c r="G161" s="90"/>
      <c r="H161" s="90"/>
      <c r="I161" s="96"/>
    </row>
    <row r="162" spans="1:9" ht="56.25">
      <c r="A162" s="171" t="s">
        <v>540</v>
      </c>
      <c r="B162" s="163" t="s">
        <v>342</v>
      </c>
      <c r="C162" s="84" t="s">
        <v>936</v>
      </c>
      <c r="D162" s="164" t="s">
        <v>1463</v>
      </c>
      <c r="E162" s="165" t="str">
        <f>QUANTITATIVO!K371</f>
        <v>UND</v>
      </c>
      <c r="F162" s="85">
        <f>QUANTITATIVO!L371</f>
        <v>1</v>
      </c>
      <c r="G162" s="86">
        <f>MEDIANA!K67</f>
        <v>672000</v>
      </c>
      <c r="H162" s="86">
        <f>ROUND(G162*(1+$G$3),2)</f>
        <v>819840</v>
      </c>
      <c r="I162" s="97">
        <f>ROUND(F162*H162,2)</f>
        <v>819840</v>
      </c>
    </row>
    <row r="163" spans="1:9" ht="11.25">
      <c r="A163" s="244"/>
      <c r="B163" s="245"/>
      <c r="C163" s="246"/>
      <c r="D163" s="247"/>
      <c r="E163" s="248"/>
      <c r="F163" s="249"/>
      <c r="G163" s="250"/>
      <c r="H163" s="251" t="s">
        <v>1363</v>
      </c>
      <c r="I163" s="252">
        <f>SUM(I161:I162)</f>
        <v>819840</v>
      </c>
    </row>
    <row r="164" spans="1:9" s="5" customFormat="1" ht="10.5">
      <c r="A164" s="170" t="s">
        <v>31</v>
      </c>
      <c r="B164" s="87" t="s">
        <v>394</v>
      </c>
      <c r="C164" s="88"/>
      <c r="D164" s="87"/>
      <c r="E164" s="88"/>
      <c r="F164" s="89"/>
      <c r="G164" s="90"/>
      <c r="H164" s="90"/>
      <c r="I164" s="96"/>
    </row>
    <row r="165" spans="1:9" ht="33.75">
      <c r="A165" s="171" t="s">
        <v>541</v>
      </c>
      <c r="B165" s="163" t="s">
        <v>338</v>
      </c>
      <c r="C165" s="84">
        <v>98547</v>
      </c>
      <c r="D165" s="164" t="s">
        <v>210</v>
      </c>
      <c r="E165" s="165" t="str">
        <f>QUANTITATIVO!K374</f>
        <v>M2</v>
      </c>
      <c r="F165" s="85">
        <f>QUANTITATIVO!L374</f>
        <v>141.35</v>
      </c>
      <c r="G165" s="86">
        <v>130.84</v>
      </c>
      <c r="H165" s="86">
        <f>ROUND(G165*(1+$G$3),2)</f>
        <v>159.62</v>
      </c>
      <c r="I165" s="97">
        <f>ROUND(F165*H165,2)</f>
        <v>22562.29</v>
      </c>
    </row>
    <row r="166" spans="1:9" ht="11.25">
      <c r="A166" s="244"/>
      <c r="B166" s="245"/>
      <c r="C166" s="246"/>
      <c r="D166" s="247"/>
      <c r="E166" s="248"/>
      <c r="F166" s="249"/>
      <c r="G166" s="250"/>
      <c r="H166" s="251" t="s">
        <v>1363</v>
      </c>
      <c r="I166" s="252">
        <f>SUM(I164:I165)</f>
        <v>22562.29</v>
      </c>
    </row>
    <row r="167" spans="1:9" s="204" customFormat="1" ht="11.25">
      <c r="A167" s="196"/>
      <c r="B167" s="197"/>
      <c r="C167" s="198"/>
      <c r="D167" s="199"/>
      <c r="E167" s="200"/>
      <c r="F167" s="201"/>
      <c r="G167" s="202"/>
      <c r="H167" s="203" t="s">
        <v>534</v>
      </c>
      <c r="I167" s="205">
        <f>SUM(I160:I166)/2</f>
        <v>842402.29</v>
      </c>
    </row>
    <row r="168" spans="1:9" s="4" customFormat="1" ht="10.5">
      <c r="A168" s="169">
        <v>7</v>
      </c>
      <c r="B168" s="91" t="s">
        <v>500</v>
      </c>
      <c r="C168" s="92"/>
      <c r="D168" s="91"/>
      <c r="E168" s="92"/>
      <c r="F168" s="93"/>
      <c r="G168" s="94"/>
      <c r="H168" s="94"/>
      <c r="I168" s="95"/>
    </row>
    <row r="169" spans="1:9" s="5" customFormat="1" ht="10.5">
      <c r="A169" s="170" t="s">
        <v>396</v>
      </c>
      <c r="B169" s="87" t="s">
        <v>49</v>
      </c>
      <c r="C169" s="88"/>
      <c r="D169" s="87"/>
      <c r="E169" s="88"/>
      <c r="F169" s="89"/>
      <c r="G169" s="90"/>
      <c r="H169" s="90"/>
      <c r="I169" s="96"/>
    </row>
    <row r="170" spans="1:9" ht="22.5">
      <c r="A170" s="171" t="s">
        <v>542</v>
      </c>
      <c r="B170" s="163" t="s">
        <v>338</v>
      </c>
      <c r="C170" s="84">
        <v>93358</v>
      </c>
      <c r="D170" s="164" t="s">
        <v>109</v>
      </c>
      <c r="E170" s="165" t="str">
        <f>QUANTITATIVO!K379</f>
        <v>M3</v>
      </c>
      <c r="F170" s="85">
        <f>QUANTITATIVO!L379</f>
        <v>0.84</v>
      </c>
      <c r="G170" s="86">
        <v>69.66</v>
      </c>
      <c r="H170" s="86">
        <f>ROUND(G170*(1+$G$3),2)</f>
        <v>84.99</v>
      </c>
      <c r="I170" s="97">
        <f>ROUND(F170*H170,2)</f>
        <v>71.39</v>
      </c>
    </row>
    <row r="171" spans="1:9" ht="22.5">
      <c r="A171" s="171" t="s">
        <v>1159</v>
      </c>
      <c r="B171" s="163" t="s">
        <v>338</v>
      </c>
      <c r="C171" s="84">
        <v>93382</v>
      </c>
      <c r="D171" s="164" t="s">
        <v>105</v>
      </c>
      <c r="E171" s="165" t="str">
        <f>QUANTITATIVO!K381</f>
        <v>M3</v>
      </c>
      <c r="F171" s="85">
        <f>QUANTITATIVO!L381</f>
        <v>0.6599999999999999</v>
      </c>
      <c r="G171" s="86">
        <v>27.19</v>
      </c>
      <c r="H171" s="86">
        <f>ROUND(G171*(1+$G$3),2)</f>
        <v>33.17</v>
      </c>
      <c r="I171" s="97">
        <f>ROUND(F171*H171,2)</f>
        <v>21.89</v>
      </c>
    </row>
    <row r="172" spans="1:9" ht="11.25">
      <c r="A172" s="244"/>
      <c r="B172" s="245"/>
      <c r="C172" s="246"/>
      <c r="D172" s="247"/>
      <c r="E172" s="248"/>
      <c r="F172" s="249"/>
      <c r="G172" s="250"/>
      <c r="H172" s="251" t="s">
        <v>1363</v>
      </c>
      <c r="I172" s="252">
        <f>SUM(I169:I171)</f>
        <v>93.28</v>
      </c>
    </row>
    <row r="173" spans="1:9" s="5" customFormat="1" ht="10.5">
      <c r="A173" s="170" t="s">
        <v>853</v>
      </c>
      <c r="B173" s="87" t="s">
        <v>499</v>
      </c>
      <c r="C173" s="88"/>
      <c r="D173" s="87"/>
      <c r="E173" s="88"/>
      <c r="F173" s="89"/>
      <c r="G173" s="90"/>
      <c r="H173" s="90"/>
      <c r="I173" s="96"/>
    </row>
    <row r="174" spans="1:9" ht="45">
      <c r="A174" s="171" t="s">
        <v>854</v>
      </c>
      <c r="B174" s="163" t="s">
        <v>338</v>
      </c>
      <c r="C174" s="84">
        <v>97903</v>
      </c>
      <c r="D174" s="164" t="s">
        <v>132</v>
      </c>
      <c r="E174" s="165" t="s">
        <v>81</v>
      </c>
      <c r="F174" s="85">
        <f>QUANTITATIVO!L385</f>
        <v>1</v>
      </c>
      <c r="G174" s="86">
        <v>780.13</v>
      </c>
      <c r="H174" s="86">
        <f aca="true" t="shared" si="10" ref="H174:H204">ROUND(G174*(1+$G$3),2)</f>
        <v>951.76</v>
      </c>
      <c r="I174" s="97">
        <f aca="true" t="shared" si="11" ref="I174:I204">ROUND(F174*H174,2)</f>
        <v>951.76</v>
      </c>
    </row>
    <row r="175" spans="1:9" s="261" customFormat="1" ht="33.75">
      <c r="A175" s="253" t="s">
        <v>1160</v>
      </c>
      <c r="B175" s="254" t="s">
        <v>338</v>
      </c>
      <c r="C175" s="255" t="s">
        <v>134</v>
      </c>
      <c r="D175" s="256" t="s">
        <v>133</v>
      </c>
      <c r="E175" s="257" t="s">
        <v>81</v>
      </c>
      <c r="F175" s="258">
        <f>QUANTITATIVO!L387</f>
        <v>1</v>
      </c>
      <c r="G175" s="259">
        <v>310.23</v>
      </c>
      <c r="H175" s="259">
        <f t="shared" si="10"/>
        <v>378.48</v>
      </c>
      <c r="I175" s="260">
        <f t="shared" si="11"/>
        <v>378.48</v>
      </c>
    </row>
    <row r="176" spans="1:9" ht="45">
      <c r="A176" s="171" t="s">
        <v>1161</v>
      </c>
      <c r="B176" s="163" t="s">
        <v>338</v>
      </c>
      <c r="C176" s="84">
        <v>89707</v>
      </c>
      <c r="D176" s="164" t="s">
        <v>130</v>
      </c>
      <c r="E176" s="165" t="s">
        <v>81</v>
      </c>
      <c r="F176" s="85">
        <f>QUANTITATIVO!L389</f>
        <v>4</v>
      </c>
      <c r="G176" s="86">
        <v>28.11</v>
      </c>
      <c r="H176" s="86">
        <f t="shared" si="10"/>
        <v>34.29</v>
      </c>
      <c r="I176" s="97">
        <f t="shared" si="11"/>
        <v>137.16</v>
      </c>
    </row>
    <row r="177" spans="1:9" ht="45">
      <c r="A177" s="171" t="s">
        <v>1162</v>
      </c>
      <c r="B177" s="163" t="s">
        <v>357</v>
      </c>
      <c r="C177" s="84" t="s">
        <v>486</v>
      </c>
      <c r="D177" s="164" t="s">
        <v>487</v>
      </c>
      <c r="E177" s="165" t="s">
        <v>81</v>
      </c>
      <c r="F177" s="85">
        <f>QUANTITATIVO!L391</f>
        <v>5</v>
      </c>
      <c r="G177" s="86">
        <f>COMPOSIÇÕES!G60</f>
        <v>38.09</v>
      </c>
      <c r="H177" s="86">
        <f t="shared" si="10"/>
        <v>46.47</v>
      </c>
      <c r="I177" s="97">
        <f t="shared" si="11"/>
        <v>232.35</v>
      </c>
    </row>
    <row r="178" spans="1:9" ht="33.75">
      <c r="A178" s="171" t="s">
        <v>1163</v>
      </c>
      <c r="B178" s="163" t="s">
        <v>357</v>
      </c>
      <c r="C178" s="84" t="s">
        <v>488</v>
      </c>
      <c r="D178" s="164" t="s">
        <v>527</v>
      </c>
      <c r="E178" s="165" t="s">
        <v>81</v>
      </c>
      <c r="F178" s="85">
        <f>QUANTITATIVO!L393</f>
        <v>13</v>
      </c>
      <c r="G178" s="86">
        <f>COMPOSIÇÕES!G72</f>
        <v>47.78999999999999</v>
      </c>
      <c r="H178" s="86">
        <f t="shared" si="10"/>
        <v>58.3</v>
      </c>
      <c r="I178" s="97">
        <f t="shared" si="11"/>
        <v>757.9</v>
      </c>
    </row>
    <row r="179" spans="1:9" ht="22.5">
      <c r="A179" s="171" t="s">
        <v>1164</v>
      </c>
      <c r="B179" s="163" t="s">
        <v>338</v>
      </c>
      <c r="C179" s="84">
        <v>86881</v>
      </c>
      <c r="D179" s="164" t="s">
        <v>129</v>
      </c>
      <c r="E179" s="165" t="s">
        <v>81</v>
      </c>
      <c r="F179" s="85">
        <f>QUANTITATIVO!L395</f>
        <v>16</v>
      </c>
      <c r="G179" s="86">
        <v>159.71</v>
      </c>
      <c r="H179" s="86">
        <f t="shared" si="10"/>
        <v>194.85</v>
      </c>
      <c r="I179" s="97">
        <f t="shared" si="11"/>
        <v>3117.6</v>
      </c>
    </row>
    <row r="180" spans="1:9" ht="22.5">
      <c r="A180" s="171" t="s">
        <v>1165</v>
      </c>
      <c r="B180" s="163" t="s">
        <v>357</v>
      </c>
      <c r="C180" s="84" t="s">
        <v>490</v>
      </c>
      <c r="D180" s="164" t="s">
        <v>493</v>
      </c>
      <c r="E180" s="165" t="s">
        <v>81</v>
      </c>
      <c r="F180" s="85">
        <f>QUANTITATIVO!L397</f>
        <v>7</v>
      </c>
      <c r="G180" s="86">
        <f>COMPOSIÇÕES!G84</f>
        <v>13.69</v>
      </c>
      <c r="H180" s="86">
        <f t="shared" si="10"/>
        <v>16.7</v>
      </c>
      <c r="I180" s="97">
        <f t="shared" si="11"/>
        <v>116.9</v>
      </c>
    </row>
    <row r="181" spans="1:9" ht="22.5">
      <c r="A181" s="171" t="s">
        <v>1166</v>
      </c>
      <c r="B181" s="163" t="s">
        <v>357</v>
      </c>
      <c r="C181" s="84" t="s">
        <v>491</v>
      </c>
      <c r="D181" s="164" t="s">
        <v>492</v>
      </c>
      <c r="E181" s="165" t="s">
        <v>81</v>
      </c>
      <c r="F181" s="85">
        <f>QUANTITATIVO!L399</f>
        <v>16</v>
      </c>
      <c r="G181" s="86">
        <f>COMPOSIÇÕES!G92</f>
        <v>45.269999999999996</v>
      </c>
      <c r="H181" s="86">
        <f t="shared" si="10"/>
        <v>55.23</v>
      </c>
      <c r="I181" s="97">
        <f t="shared" si="11"/>
        <v>883.68</v>
      </c>
    </row>
    <row r="182" spans="1:9" ht="45">
      <c r="A182" s="171" t="s">
        <v>1167</v>
      </c>
      <c r="B182" s="163" t="s">
        <v>338</v>
      </c>
      <c r="C182" s="84">
        <v>89546</v>
      </c>
      <c r="D182" s="164" t="s">
        <v>161</v>
      </c>
      <c r="E182" s="165" t="s">
        <v>81</v>
      </c>
      <c r="F182" s="85">
        <f>QUANTITATIVO!L401</f>
        <v>6</v>
      </c>
      <c r="G182" s="86">
        <v>9.85</v>
      </c>
      <c r="H182" s="86">
        <f t="shared" si="10"/>
        <v>12.02</v>
      </c>
      <c r="I182" s="97">
        <f t="shared" si="11"/>
        <v>72.12</v>
      </c>
    </row>
    <row r="183" spans="1:9" ht="45">
      <c r="A183" s="171" t="s">
        <v>1168</v>
      </c>
      <c r="B183" s="163" t="s">
        <v>338</v>
      </c>
      <c r="C183" s="84">
        <v>89728</v>
      </c>
      <c r="D183" s="164" t="s">
        <v>151</v>
      </c>
      <c r="E183" s="165" t="s">
        <v>81</v>
      </c>
      <c r="F183" s="85">
        <f>QUANTITATIVO!L403</f>
        <v>20</v>
      </c>
      <c r="G183" s="86">
        <v>9.8</v>
      </c>
      <c r="H183" s="86">
        <f t="shared" si="10"/>
        <v>11.96</v>
      </c>
      <c r="I183" s="97">
        <f t="shared" si="11"/>
        <v>239.2</v>
      </c>
    </row>
    <row r="184" spans="1:9" ht="45">
      <c r="A184" s="171" t="s">
        <v>1169</v>
      </c>
      <c r="B184" s="163" t="s">
        <v>338</v>
      </c>
      <c r="C184" s="84">
        <v>89733</v>
      </c>
      <c r="D184" s="164" t="s">
        <v>148</v>
      </c>
      <c r="E184" s="165" t="s">
        <v>81</v>
      </c>
      <c r="F184" s="85">
        <f>QUANTITATIVO!L405</f>
        <v>7</v>
      </c>
      <c r="G184" s="86">
        <v>16.35</v>
      </c>
      <c r="H184" s="86">
        <f t="shared" si="10"/>
        <v>19.95</v>
      </c>
      <c r="I184" s="97">
        <f t="shared" si="11"/>
        <v>139.65</v>
      </c>
    </row>
    <row r="185" spans="1:9" ht="45">
      <c r="A185" s="171" t="s">
        <v>1170</v>
      </c>
      <c r="B185" s="163" t="s">
        <v>338</v>
      </c>
      <c r="C185" s="84">
        <v>89746</v>
      </c>
      <c r="D185" s="164" t="s">
        <v>146</v>
      </c>
      <c r="E185" s="165" t="s">
        <v>81</v>
      </c>
      <c r="F185" s="85">
        <f>QUANTITATIVO!L407</f>
        <v>6</v>
      </c>
      <c r="G185" s="86">
        <v>21.95</v>
      </c>
      <c r="H185" s="86">
        <f t="shared" si="10"/>
        <v>26.78</v>
      </c>
      <c r="I185" s="97">
        <f t="shared" si="11"/>
        <v>160.68</v>
      </c>
    </row>
    <row r="186" spans="1:9" ht="45">
      <c r="A186" s="171" t="s">
        <v>1171</v>
      </c>
      <c r="B186" s="163" t="s">
        <v>338</v>
      </c>
      <c r="C186" s="84">
        <v>89726</v>
      </c>
      <c r="D186" s="164" t="s">
        <v>152</v>
      </c>
      <c r="E186" s="165" t="s">
        <v>81</v>
      </c>
      <c r="F186" s="85">
        <f>QUANTITATIVO!L409</f>
        <v>16</v>
      </c>
      <c r="G186" s="86">
        <v>6.87</v>
      </c>
      <c r="H186" s="86">
        <f t="shared" si="10"/>
        <v>8.38</v>
      </c>
      <c r="I186" s="97">
        <f t="shared" si="11"/>
        <v>134.08</v>
      </c>
    </row>
    <row r="187" spans="1:9" ht="45">
      <c r="A187" s="171" t="s">
        <v>1172</v>
      </c>
      <c r="B187" s="163" t="s">
        <v>338</v>
      </c>
      <c r="C187" s="84">
        <v>89732</v>
      </c>
      <c r="D187" s="164" t="s">
        <v>149</v>
      </c>
      <c r="E187" s="165" t="s">
        <v>81</v>
      </c>
      <c r="F187" s="85">
        <f>QUANTITATIVO!L413</f>
        <v>19</v>
      </c>
      <c r="G187" s="86">
        <v>10.38</v>
      </c>
      <c r="H187" s="86">
        <f t="shared" si="10"/>
        <v>12.66</v>
      </c>
      <c r="I187" s="97">
        <f t="shared" si="11"/>
        <v>240.54</v>
      </c>
    </row>
    <row r="188" spans="1:9" ht="45">
      <c r="A188" s="171" t="s">
        <v>1173</v>
      </c>
      <c r="B188" s="163" t="s">
        <v>338</v>
      </c>
      <c r="C188" s="84">
        <v>89731</v>
      </c>
      <c r="D188" s="164" t="s">
        <v>150</v>
      </c>
      <c r="E188" s="165" t="s">
        <v>81</v>
      </c>
      <c r="F188" s="85">
        <f>QUANTITATIVO!L413</f>
        <v>19</v>
      </c>
      <c r="G188" s="86">
        <v>9.82</v>
      </c>
      <c r="H188" s="86">
        <f t="shared" si="10"/>
        <v>11.98</v>
      </c>
      <c r="I188" s="97">
        <f t="shared" si="11"/>
        <v>227.62</v>
      </c>
    </row>
    <row r="189" spans="1:9" ht="45">
      <c r="A189" s="171" t="s">
        <v>1174</v>
      </c>
      <c r="B189" s="163" t="s">
        <v>338</v>
      </c>
      <c r="C189" s="84">
        <v>89744</v>
      </c>
      <c r="D189" s="164" t="s">
        <v>147</v>
      </c>
      <c r="E189" s="165" t="s">
        <v>81</v>
      </c>
      <c r="F189" s="85">
        <f>QUANTITATIVO!L415</f>
        <v>8</v>
      </c>
      <c r="G189" s="86">
        <v>22</v>
      </c>
      <c r="H189" s="86">
        <f t="shared" si="10"/>
        <v>26.84</v>
      </c>
      <c r="I189" s="97">
        <f t="shared" si="11"/>
        <v>214.72</v>
      </c>
    </row>
    <row r="190" spans="1:9" ht="45">
      <c r="A190" s="171" t="s">
        <v>1175</v>
      </c>
      <c r="B190" s="163" t="s">
        <v>338</v>
      </c>
      <c r="C190" s="84">
        <v>89724</v>
      </c>
      <c r="D190" s="164" t="s">
        <v>153</v>
      </c>
      <c r="E190" s="165" t="s">
        <v>81</v>
      </c>
      <c r="F190" s="85">
        <f>QUANTITATIVO!L417</f>
        <v>20</v>
      </c>
      <c r="G190" s="86">
        <v>9.22</v>
      </c>
      <c r="H190" s="86">
        <f t="shared" si="10"/>
        <v>11.25</v>
      </c>
      <c r="I190" s="97">
        <f t="shared" si="11"/>
        <v>225</v>
      </c>
    </row>
    <row r="191" spans="1:9" ht="45">
      <c r="A191" s="171" t="s">
        <v>1176</v>
      </c>
      <c r="B191" s="163" t="s">
        <v>357</v>
      </c>
      <c r="C191" s="84" t="s">
        <v>494</v>
      </c>
      <c r="D191" s="164" t="s">
        <v>495</v>
      </c>
      <c r="E191" s="165" t="s">
        <v>81</v>
      </c>
      <c r="F191" s="85">
        <f>QUANTITATIVO!L419</f>
        <v>12</v>
      </c>
      <c r="G191" s="86">
        <f>COMPOSIÇÕES!G100</f>
        <v>36.58</v>
      </c>
      <c r="H191" s="86">
        <f t="shared" si="10"/>
        <v>44.63</v>
      </c>
      <c r="I191" s="97">
        <f t="shared" si="11"/>
        <v>535.56</v>
      </c>
    </row>
    <row r="192" spans="1:9" ht="45">
      <c r="A192" s="171" t="s">
        <v>1177</v>
      </c>
      <c r="B192" s="163" t="s">
        <v>338</v>
      </c>
      <c r="C192" s="84">
        <v>89834</v>
      </c>
      <c r="D192" s="164" t="s">
        <v>138</v>
      </c>
      <c r="E192" s="165" t="s">
        <v>81</v>
      </c>
      <c r="F192" s="85">
        <f>QUANTITATIVO!L421</f>
        <v>14</v>
      </c>
      <c r="G192" s="86">
        <v>34.27</v>
      </c>
      <c r="H192" s="86">
        <f t="shared" si="10"/>
        <v>41.81</v>
      </c>
      <c r="I192" s="97">
        <f t="shared" si="11"/>
        <v>585.34</v>
      </c>
    </row>
    <row r="193" spans="1:9" ht="45">
      <c r="A193" s="171" t="s">
        <v>1178</v>
      </c>
      <c r="B193" s="163" t="s">
        <v>338</v>
      </c>
      <c r="C193" s="84">
        <v>89783</v>
      </c>
      <c r="D193" s="164" t="s">
        <v>144</v>
      </c>
      <c r="E193" s="165" t="s">
        <v>81</v>
      </c>
      <c r="F193" s="85">
        <f>QUANTITATIVO!L423</f>
        <v>12</v>
      </c>
      <c r="G193" s="86">
        <v>11.31</v>
      </c>
      <c r="H193" s="86">
        <f t="shared" si="10"/>
        <v>13.8</v>
      </c>
      <c r="I193" s="97">
        <f t="shared" si="11"/>
        <v>165.6</v>
      </c>
    </row>
    <row r="194" spans="1:9" ht="45">
      <c r="A194" s="171" t="s">
        <v>1179</v>
      </c>
      <c r="B194" s="163" t="s">
        <v>338</v>
      </c>
      <c r="C194" s="84">
        <v>89785</v>
      </c>
      <c r="D194" s="164" t="s">
        <v>143</v>
      </c>
      <c r="E194" s="165" t="s">
        <v>81</v>
      </c>
      <c r="F194" s="85">
        <f>QUANTITATIVO!L425</f>
        <v>7</v>
      </c>
      <c r="G194" s="86">
        <v>19.33</v>
      </c>
      <c r="H194" s="86">
        <f t="shared" si="10"/>
        <v>23.58</v>
      </c>
      <c r="I194" s="97">
        <f t="shared" si="11"/>
        <v>165.06</v>
      </c>
    </row>
    <row r="195" spans="1:9" ht="45">
      <c r="A195" s="171" t="s">
        <v>1180</v>
      </c>
      <c r="B195" s="163" t="s">
        <v>338</v>
      </c>
      <c r="C195" s="84">
        <v>89778</v>
      </c>
      <c r="D195" s="164" t="s">
        <v>145</v>
      </c>
      <c r="E195" s="165" t="s">
        <v>81</v>
      </c>
      <c r="F195" s="85">
        <f>QUANTITATIVO!L427</f>
        <v>2</v>
      </c>
      <c r="G195" s="86">
        <v>16.88</v>
      </c>
      <c r="H195" s="86">
        <f t="shared" si="10"/>
        <v>20.59</v>
      </c>
      <c r="I195" s="97">
        <f t="shared" si="11"/>
        <v>41.18</v>
      </c>
    </row>
    <row r="196" spans="1:9" ht="45">
      <c r="A196" s="171" t="s">
        <v>1181</v>
      </c>
      <c r="B196" s="163" t="s">
        <v>338</v>
      </c>
      <c r="C196" s="84">
        <v>89813</v>
      </c>
      <c r="D196" s="164" t="s">
        <v>140</v>
      </c>
      <c r="E196" s="165" t="s">
        <v>81</v>
      </c>
      <c r="F196" s="85">
        <f>QUANTITATIVO!L429</f>
        <v>32</v>
      </c>
      <c r="G196" s="86">
        <v>5.96</v>
      </c>
      <c r="H196" s="86">
        <f t="shared" si="10"/>
        <v>7.27</v>
      </c>
      <c r="I196" s="97">
        <f t="shared" si="11"/>
        <v>232.64</v>
      </c>
    </row>
    <row r="197" spans="1:9" ht="33.75">
      <c r="A197" s="171" t="s">
        <v>1182</v>
      </c>
      <c r="B197" s="163" t="s">
        <v>357</v>
      </c>
      <c r="C197" s="84" t="s">
        <v>496</v>
      </c>
      <c r="D197" s="164" t="s">
        <v>497</v>
      </c>
      <c r="E197" s="165" t="s">
        <v>81</v>
      </c>
      <c r="F197" s="85">
        <f>QUANTITATIVO!L431</f>
        <v>1</v>
      </c>
      <c r="G197" s="86">
        <f>COMPOSIÇÕES!G109</f>
        <v>15.74</v>
      </c>
      <c r="H197" s="86">
        <f t="shared" si="10"/>
        <v>19.2</v>
      </c>
      <c r="I197" s="97">
        <f t="shared" si="11"/>
        <v>19.2</v>
      </c>
    </row>
    <row r="198" spans="1:9" ht="45">
      <c r="A198" s="171" t="s">
        <v>1183</v>
      </c>
      <c r="B198" s="163" t="s">
        <v>338</v>
      </c>
      <c r="C198" s="84">
        <v>89714</v>
      </c>
      <c r="D198" s="164" t="s">
        <v>175</v>
      </c>
      <c r="E198" s="165" t="s">
        <v>82</v>
      </c>
      <c r="F198" s="85">
        <f>QUANTITATIVO!L433</f>
        <v>41.78</v>
      </c>
      <c r="G198" s="86">
        <v>51.87</v>
      </c>
      <c r="H198" s="86">
        <f t="shared" si="10"/>
        <v>63.28</v>
      </c>
      <c r="I198" s="97">
        <f t="shared" si="11"/>
        <v>2643.84</v>
      </c>
    </row>
    <row r="199" spans="1:9" ht="33.75">
      <c r="A199" s="171" t="s">
        <v>1184</v>
      </c>
      <c r="B199" s="163" t="s">
        <v>338</v>
      </c>
      <c r="C199" s="84">
        <v>89800</v>
      </c>
      <c r="D199" s="164" t="s">
        <v>173</v>
      </c>
      <c r="E199" s="165" t="s">
        <v>82</v>
      </c>
      <c r="F199" s="85">
        <f>QUANTITATIVO!L435</f>
        <v>30.75</v>
      </c>
      <c r="G199" s="86">
        <v>22.71</v>
      </c>
      <c r="H199" s="86">
        <f t="shared" si="10"/>
        <v>27.71</v>
      </c>
      <c r="I199" s="97">
        <f t="shared" si="11"/>
        <v>852.08</v>
      </c>
    </row>
    <row r="200" spans="1:9" ht="33.75">
      <c r="A200" s="171" t="s">
        <v>1185</v>
      </c>
      <c r="B200" s="163" t="s">
        <v>338</v>
      </c>
      <c r="C200" s="84">
        <v>89849</v>
      </c>
      <c r="D200" s="164" t="s">
        <v>172</v>
      </c>
      <c r="E200" s="165" t="s">
        <v>82</v>
      </c>
      <c r="F200" s="85">
        <f>QUANTITATIVO!L437</f>
        <v>4.5</v>
      </c>
      <c r="G200" s="86">
        <v>54.16</v>
      </c>
      <c r="H200" s="86">
        <f t="shared" si="10"/>
        <v>66.08</v>
      </c>
      <c r="I200" s="97">
        <f t="shared" si="11"/>
        <v>297.36</v>
      </c>
    </row>
    <row r="201" spans="1:9" ht="33.75">
      <c r="A201" s="171" t="s">
        <v>1186</v>
      </c>
      <c r="B201" s="163" t="s">
        <v>338</v>
      </c>
      <c r="C201" s="84">
        <v>89711</v>
      </c>
      <c r="D201" s="164" t="s">
        <v>177</v>
      </c>
      <c r="E201" s="165" t="s">
        <v>82</v>
      </c>
      <c r="F201" s="85">
        <f>QUANTITATIVO!L439</f>
        <v>39.53</v>
      </c>
      <c r="G201" s="86">
        <v>17.73</v>
      </c>
      <c r="H201" s="86">
        <f t="shared" si="10"/>
        <v>21.63</v>
      </c>
      <c r="I201" s="97">
        <f t="shared" si="11"/>
        <v>855.03</v>
      </c>
    </row>
    <row r="202" spans="1:9" ht="33.75">
      <c r="A202" s="171" t="s">
        <v>1187</v>
      </c>
      <c r="B202" s="163" t="s">
        <v>338</v>
      </c>
      <c r="C202" s="84">
        <v>89712</v>
      </c>
      <c r="D202" s="164" t="s">
        <v>176</v>
      </c>
      <c r="E202" s="165" t="s">
        <v>82</v>
      </c>
      <c r="F202" s="85">
        <f>QUANTITATIVO!L441</f>
        <v>20.96</v>
      </c>
      <c r="G202" s="86">
        <v>26.49</v>
      </c>
      <c r="H202" s="86">
        <f t="shared" si="10"/>
        <v>32.32</v>
      </c>
      <c r="I202" s="97">
        <f t="shared" si="11"/>
        <v>677.43</v>
      </c>
    </row>
    <row r="203" spans="1:9" ht="45">
      <c r="A203" s="171" t="s">
        <v>1188</v>
      </c>
      <c r="B203" s="163" t="s">
        <v>338</v>
      </c>
      <c r="C203" s="84">
        <v>98055</v>
      </c>
      <c r="D203" s="164" t="s">
        <v>118</v>
      </c>
      <c r="E203" s="165" t="s">
        <v>81</v>
      </c>
      <c r="F203" s="85">
        <f>QUANTITATIVO!L443</f>
        <v>1</v>
      </c>
      <c r="G203" s="86">
        <v>4435.06</v>
      </c>
      <c r="H203" s="86">
        <f t="shared" si="10"/>
        <v>5410.77</v>
      </c>
      <c r="I203" s="97">
        <f t="shared" si="11"/>
        <v>5410.77</v>
      </c>
    </row>
    <row r="204" spans="1:9" ht="33.75">
      <c r="A204" s="171" t="s">
        <v>1189</v>
      </c>
      <c r="B204" s="163" t="s">
        <v>357</v>
      </c>
      <c r="C204" s="84" t="s">
        <v>530</v>
      </c>
      <c r="D204" s="164" t="s">
        <v>1151</v>
      </c>
      <c r="E204" s="165" t="s">
        <v>81</v>
      </c>
      <c r="F204" s="85">
        <f>QUANTITATIVO!L445</f>
        <v>1</v>
      </c>
      <c r="G204" s="86">
        <f>COMPOSIÇÕES!G148</f>
        <v>6258.549999999999</v>
      </c>
      <c r="H204" s="86">
        <f t="shared" si="10"/>
        <v>7635.43</v>
      </c>
      <c r="I204" s="97">
        <f t="shared" si="11"/>
        <v>7635.43</v>
      </c>
    </row>
    <row r="205" spans="1:9" ht="11.25">
      <c r="A205" s="244"/>
      <c r="B205" s="245"/>
      <c r="C205" s="246"/>
      <c r="D205" s="247"/>
      <c r="E205" s="248"/>
      <c r="F205" s="249"/>
      <c r="G205" s="250"/>
      <c r="H205" s="251" t="s">
        <v>1363</v>
      </c>
      <c r="I205" s="252">
        <f>SUM(I173:I204)</f>
        <v>28345.96</v>
      </c>
    </row>
    <row r="206" spans="1:9" s="204" customFormat="1" ht="11.25">
      <c r="A206" s="196"/>
      <c r="B206" s="197"/>
      <c r="C206" s="198"/>
      <c r="D206" s="199"/>
      <c r="E206" s="200"/>
      <c r="F206" s="201"/>
      <c r="G206" s="202"/>
      <c r="H206" s="203" t="s">
        <v>534</v>
      </c>
      <c r="I206" s="205">
        <f>SUM(I168:I205)/2</f>
        <v>28439.24</v>
      </c>
    </row>
    <row r="207" spans="1:9" s="4" customFormat="1" ht="10.5">
      <c r="A207" s="169">
        <v>8</v>
      </c>
      <c r="B207" s="91" t="s">
        <v>525</v>
      </c>
      <c r="C207" s="92"/>
      <c r="D207" s="91"/>
      <c r="E207" s="92"/>
      <c r="F207" s="93"/>
      <c r="G207" s="94"/>
      <c r="H207" s="94"/>
      <c r="I207" s="95"/>
    </row>
    <row r="208" spans="1:9" s="5" customFormat="1" ht="10.5">
      <c r="A208" s="170" t="s">
        <v>400</v>
      </c>
      <c r="B208" s="87" t="s">
        <v>49</v>
      </c>
      <c r="C208" s="88"/>
      <c r="D208" s="87"/>
      <c r="E208" s="88"/>
      <c r="F208" s="89"/>
      <c r="G208" s="90"/>
      <c r="H208" s="90"/>
      <c r="I208" s="96"/>
    </row>
    <row r="209" spans="1:9" ht="78.75">
      <c r="A209" s="171" t="s">
        <v>482</v>
      </c>
      <c r="B209" s="163" t="s">
        <v>338</v>
      </c>
      <c r="C209" s="84">
        <v>90106</v>
      </c>
      <c r="D209" s="164" t="s">
        <v>111</v>
      </c>
      <c r="E209" s="165" t="str">
        <f>QUANTITATIVO!K449</f>
        <v>M3</v>
      </c>
      <c r="F209" s="85">
        <f>QUANTITATIVO!L449</f>
        <v>7.17</v>
      </c>
      <c r="G209" s="86">
        <v>5.34</v>
      </c>
      <c r="H209" s="86">
        <f>ROUND(G209*(1+$G$3),2)</f>
        <v>6.51</v>
      </c>
      <c r="I209" s="97">
        <f>ROUND(F209*H209,2)</f>
        <v>46.68</v>
      </c>
    </row>
    <row r="210" spans="1:9" ht="22.5">
      <c r="A210" s="171" t="s">
        <v>483</v>
      </c>
      <c r="B210" s="163" t="s">
        <v>338</v>
      </c>
      <c r="C210" s="84">
        <v>93358</v>
      </c>
      <c r="D210" s="164" t="s">
        <v>109</v>
      </c>
      <c r="E210" s="165" t="str">
        <f>QUANTITATIVO!K452</f>
        <v>M3</v>
      </c>
      <c r="F210" s="85">
        <f>QUANTITATIVO!L452</f>
        <v>19.08</v>
      </c>
      <c r="G210" s="86">
        <v>69.66</v>
      </c>
      <c r="H210" s="86">
        <f>ROUND(G210*(1+$G$3),2)</f>
        <v>84.99</v>
      </c>
      <c r="I210" s="97">
        <f>ROUND(F210*H210,2)</f>
        <v>1621.61</v>
      </c>
    </row>
    <row r="211" spans="1:9" ht="22.5">
      <c r="A211" s="171" t="s">
        <v>1190</v>
      </c>
      <c r="B211" s="163" t="s">
        <v>338</v>
      </c>
      <c r="C211" s="84">
        <v>93382</v>
      </c>
      <c r="D211" s="164" t="s">
        <v>105</v>
      </c>
      <c r="E211" s="165" t="str">
        <f>QUANTITATIVO!K454</f>
        <v>M3</v>
      </c>
      <c r="F211" s="85">
        <f>QUANTITATIVO!L454</f>
        <v>17.83</v>
      </c>
      <c r="G211" s="86">
        <v>27.19</v>
      </c>
      <c r="H211" s="86">
        <f>ROUND(G211*(1+$G$3),2)</f>
        <v>33.17</v>
      </c>
      <c r="I211" s="97">
        <f>ROUND(F211*H211,2)</f>
        <v>591.42</v>
      </c>
    </row>
    <row r="212" spans="1:9" ht="78.75">
      <c r="A212" s="171" t="s">
        <v>1191</v>
      </c>
      <c r="B212" s="163" t="s">
        <v>338</v>
      </c>
      <c r="C212" s="84">
        <v>90106</v>
      </c>
      <c r="D212" s="164" t="s">
        <v>111</v>
      </c>
      <c r="E212" s="165" t="str">
        <f>QUANTITATIVO!K457</f>
        <v>M3</v>
      </c>
      <c r="F212" s="85">
        <f>QUANTITATIVO!L457</f>
        <v>154.8</v>
      </c>
      <c r="G212" s="86">
        <v>5.34</v>
      </c>
      <c r="H212" s="86">
        <f>ROUND(G212*(1+$G$3),2)</f>
        <v>6.51</v>
      </c>
      <c r="I212" s="97">
        <f>ROUND(F212*H212,2)</f>
        <v>1007.75</v>
      </c>
    </row>
    <row r="213" spans="1:9" ht="67.5">
      <c r="A213" s="171" t="s">
        <v>1192</v>
      </c>
      <c r="B213" s="163" t="s">
        <v>338</v>
      </c>
      <c r="C213" s="84">
        <v>93379</v>
      </c>
      <c r="D213" s="164" t="s">
        <v>106</v>
      </c>
      <c r="E213" s="165" t="str">
        <f>QUANTITATIVO!K459</f>
        <v>M3</v>
      </c>
      <c r="F213" s="85">
        <f>QUANTITATIVO!L459</f>
        <v>117.46000000000001</v>
      </c>
      <c r="G213" s="86">
        <v>14.96</v>
      </c>
      <c r="H213" s="86">
        <f>ROUND(G213*(1+$G$3),2)</f>
        <v>18.25</v>
      </c>
      <c r="I213" s="97">
        <f>ROUND(F213*H213,2)</f>
        <v>2143.65</v>
      </c>
    </row>
    <row r="214" spans="1:9" ht="11.25">
      <c r="A214" s="244"/>
      <c r="B214" s="245"/>
      <c r="C214" s="246"/>
      <c r="D214" s="247"/>
      <c r="E214" s="248"/>
      <c r="F214" s="249"/>
      <c r="G214" s="250"/>
      <c r="H214" s="251" t="s">
        <v>1363</v>
      </c>
      <c r="I214" s="252">
        <f>SUM(I208:I213)</f>
        <v>5411.110000000001</v>
      </c>
    </row>
    <row r="215" spans="1:9" s="5" customFormat="1" ht="10.5">
      <c r="A215" s="170" t="s">
        <v>409</v>
      </c>
      <c r="B215" s="87" t="s">
        <v>499</v>
      </c>
      <c r="C215" s="88"/>
      <c r="D215" s="87"/>
      <c r="E215" s="88"/>
      <c r="F215" s="89"/>
      <c r="G215" s="90"/>
      <c r="H215" s="90"/>
      <c r="I215" s="96"/>
    </row>
    <row r="216" spans="1:9" ht="45">
      <c r="A216" s="171" t="s">
        <v>501</v>
      </c>
      <c r="B216" s="163" t="s">
        <v>338</v>
      </c>
      <c r="C216" s="84">
        <v>99260</v>
      </c>
      <c r="D216" s="164" t="s">
        <v>131</v>
      </c>
      <c r="E216" s="165" t="s">
        <v>81</v>
      </c>
      <c r="F216" s="85">
        <f>QUANTITATIVO!L464</f>
        <v>1</v>
      </c>
      <c r="G216" s="86">
        <v>390.75</v>
      </c>
      <c r="H216" s="86">
        <f aca="true" t="shared" si="12" ref="H216:H237">ROUND(G216*(1+$G$3),2)</f>
        <v>476.72</v>
      </c>
      <c r="I216" s="97">
        <f aca="true" t="shared" si="13" ref="I216:I237">ROUND(F216*H216,2)</f>
        <v>476.72</v>
      </c>
    </row>
    <row r="217" spans="1:9" ht="33.75">
      <c r="A217" s="171" t="s">
        <v>502</v>
      </c>
      <c r="B217" s="163" t="s">
        <v>357</v>
      </c>
      <c r="C217" s="84" t="s">
        <v>526</v>
      </c>
      <c r="D217" s="164" t="s">
        <v>562</v>
      </c>
      <c r="E217" s="165" t="s">
        <v>81</v>
      </c>
      <c r="F217" s="85">
        <f>QUANTITATIVO!L466</f>
        <v>6</v>
      </c>
      <c r="G217" s="86">
        <f>COMPOSIÇÕES!G118</f>
        <v>2414.32</v>
      </c>
      <c r="H217" s="86">
        <f t="shared" si="12"/>
        <v>2945.47</v>
      </c>
      <c r="I217" s="97">
        <f t="shared" si="13"/>
        <v>17672.82</v>
      </c>
    </row>
    <row r="218" spans="1:9" ht="33.75">
      <c r="A218" s="171" t="s">
        <v>503</v>
      </c>
      <c r="B218" s="163" t="s">
        <v>363</v>
      </c>
      <c r="C218" s="84">
        <v>12616</v>
      </c>
      <c r="D218" s="164" t="s">
        <v>319</v>
      </c>
      <c r="E218" s="165" t="s">
        <v>81</v>
      </c>
      <c r="F218" s="85">
        <f>QUANTITATIVO!L468</f>
        <v>2</v>
      </c>
      <c r="G218" s="86">
        <v>5.51</v>
      </c>
      <c r="H218" s="86">
        <f t="shared" si="12"/>
        <v>6.72</v>
      </c>
      <c r="I218" s="97">
        <f t="shared" si="13"/>
        <v>13.44</v>
      </c>
    </row>
    <row r="219" spans="1:9" ht="33.75">
      <c r="A219" s="171" t="s">
        <v>504</v>
      </c>
      <c r="B219" s="163" t="s">
        <v>338</v>
      </c>
      <c r="C219" s="84">
        <v>94228</v>
      </c>
      <c r="D219" s="164" t="s">
        <v>254</v>
      </c>
      <c r="E219" s="165" t="s">
        <v>82</v>
      </c>
      <c r="F219" s="85">
        <f>QUANTITATIVO!L470</f>
        <v>82.61</v>
      </c>
      <c r="G219" s="86">
        <v>88.71</v>
      </c>
      <c r="H219" s="86">
        <f t="shared" si="12"/>
        <v>108.23</v>
      </c>
      <c r="I219" s="97">
        <f t="shared" si="13"/>
        <v>8940.88</v>
      </c>
    </row>
    <row r="220" spans="1:9" ht="33.75">
      <c r="A220" s="171" t="s">
        <v>505</v>
      </c>
      <c r="B220" s="163" t="s">
        <v>338</v>
      </c>
      <c r="C220" s="84">
        <v>94227</v>
      </c>
      <c r="D220" s="164" t="s">
        <v>255</v>
      </c>
      <c r="E220" s="165" t="s">
        <v>82</v>
      </c>
      <c r="F220" s="85">
        <f>QUANTITATIVO!L472</f>
        <v>35.19</v>
      </c>
      <c r="G220" s="86">
        <v>65.13</v>
      </c>
      <c r="H220" s="86">
        <f t="shared" si="12"/>
        <v>79.46</v>
      </c>
      <c r="I220" s="97">
        <f t="shared" si="13"/>
        <v>2796.2</v>
      </c>
    </row>
    <row r="221" spans="1:9" ht="33.75">
      <c r="A221" s="171" t="s">
        <v>506</v>
      </c>
      <c r="B221" s="163" t="s">
        <v>357</v>
      </c>
      <c r="C221" s="84" t="s">
        <v>528</v>
      </c>
      <c r="D221" s="164" t="s">
        <v>529</v>
      </c>
      <c r="E221" s="165" t="s">
        <v>4</v>
      </c>
      <c r="F221" s="85">
        <f>QUANTITATIVO!L474</f>
        <v>1</v>
      </c>
      <c r="G221" s="86">
        <f>COMPOSIÇÕES!G136</f>
        <v>52.739999999999995</v>
      </c>
      <c r="H221" s="86">
        <f t="shared" si="12"/>
        <v>64.34</v>
      </c>
      <c r="I221" s="97">
        <f t="shared" si="13"/>
        <v>64.34</v>
      </c>
    </row>
    <row r="222" spans="1:9" ht="33.75">
      <c r="A222" s="171" t="s">
        <v>507</v>
      </c>
      <c r="B222" s="163" t="s">
        <v>338</v>
      </c>
      <c r="C222" s="84">
        <v>89531</v>
      </c>
      <c r="D222" s="164" t="s">
        <v>163</v>
      </c>
      <c r="E222" s="165" t="s">
        <v>81</v>
      </c>
      <c r="F222" s="85">
        <f>QUANTITATIVO!L476</f>
        <v>14</v>
      </c>
      <c r="G222" s="86">
        <v>30.66</v>
      </c>
      <c r="H222" s="86">
        <f t="shared" si="12"/>
        <v>37.41</v>
      </c>
      <c r="I222" s="97">
        <f t="shared" si="13"/>
        <v>523.74</v>
      </c>
    </row>
    <row r="223" spans="1:9" ht="33.75">
      <c r="A223" s="171" t="s">
        <v>508</v>
      </c>
      <c r="B223" s="163" t="s">
        <v>338</v>
      </c>
      <c r="C223" s="84">
        <v>89520</v>
      </c>
      <c r="D223" s="164" t="s">
        <v>165</v>
      </c>
      <c r="E223" s="165" t="s">
        <v>81</v>
      </c>
      <c r="F223" s="85">
        <f>QUANTITATIVO!L478</f>
        <v>4</v>
      </c>
      <c r="G223" s="86">
        <v>11.04</v>
      </c>
      <c r="H223" s="86">
        <f t="shared" si="12"/>
        <v>13.47</v>
      </c>
      <c r="I223" s="97">
        <f t="shared" si="13"/>
        <v>53.88</v>
      </c>
    </row>
    <row r="224" spans="1:9" ht="33.75">
      <c r="A224" s="171" t="s">
        <v>509</v>
      </c>
      <c r="B224" s="163" t="s">
        <v>338</v>
      </c>
      <c r="C224" s="84">
        <v>89529</v>
      </c>
      <c r="D224" s="164" t="s">
        <v>164</v>
      </c>
      <c r="E224" s="165" t="s">
        <v>81</v>
      </c>
      <c r="F224" s="85">
        <f>QUANTITATIVO!L480</f>
        <v>55</v>
      </c>
      <c r="G224" s="86">
        <v>37.9</v>
      </c>
      <c r="H224" s="86">
        <f t="shared" si="12"/>
        <v>46.24</v>
      </c>
      <c r="I224" s="97">
        <f t="shared" si="13"/>
        <v>2543.2</v>
      </c>
    </row>
    <row r="225" spans="1:9" ht="33.75">
      <c r="A225" s="171" t="s">
        <v>510</v>
      </c>
      <c r="B225" s="163" t="s">
        <v>338</v>
      </c>
      <c r="C225" s="84">
        <v>89518</v>
      </c>
      <c r="D225" s="164" t="s">
        <v>166</v>
      </c>
      <c r="E225" s="165" t="s">
        <v>81</v>
      </c>
      <c r="F225" s="85">
        <f>QUANTITATIVO!L482</f>
        <v>8</v>
      </c>
      <c r="G225" s="86">
        <v>12.6</v>
      </c>
      <c r="H225" s="86">
        <f t="shared" si="12"/>
        <v>15.37</v>
      </c>
      <c r="I225" s="97">
        <f t="shared" si="13"/>
        <v>122.96</v>
      </c>
    </row>
    <row r="226" spans="1:9" ht="33.75">
      <c r="A226" s="171" t="s">
        <v>511</v>
      </c>
      <c r="B226" s="163" t="s">
        <v>338</v>
      </c>
      <c r="C226" s="84">
        <v>89567</v>
      </c>
      <c r="D226" s="164" t="s">
        <v>158</v>
      </c>
      <c r="E226" s="165" t="s">
        <v>81</v>
      </c>
      <c r="F226" s="85">
        <f>QUANTITATIVO!L484</f>
        <v>4</v>
      </c>
      <c r="G226" s="86">
        <v>68.59</v>
      </c>
      <c r="H226" s="86">
        <f t="shared" si="12"/>
        <v>83.68</v>
      </c>
      <c r="I226" s="97">
        <f t="shared" si="13"/>
        <v>334.72</v>
      </c>
    </row>
    <row r="227" spans="1:9" ht="45">
      <c r="A227" s="171" t="s">
        <v>512</v>
      </c>
      <c r="B227" s="163" t="s">
        <v>338</v>
      </c>
      <c r="C227" s="84">
        <v>89699</v>
      </c>
      <c r="D227" s="164" t="s">
        <v>154</v>
      </c>
      <c r="E227" s="165" t="s">
        <v>81</v>
      </c>
      <c r="F227" s="85">
        <f>QUANTITATIVO!L486</f>
        <v>2</v>
      </c>
      <c r="G227" s="86">
        <v>167.79</v>
      </c>
      <c r="H227" s="86">
        <f t="shared" si="12"/>
        <v>204.7</v>
      </c>
      <c r="I227" s="97">
        <f t="shared" si="13"/>
        <v>409.4</v>
      </c>
    </row>
    <row r="228" spans="1:9" ht="33.75">
      <c r="A228" s="171" t="s">
        <v>513</v>
      </c>
      <c r="B228" s="163" t="s">
        <v>338</v>
      </c>
      <c r="C228" s="84">
        <v>89563</v>
      </c>
      <c r="D228" s="164" t="s">
        <v>159</v>
      </c>
      <c r="E228" s="165" t="s">
        <v>81</v>
      </c>
      <c r="F228" s="85">
        <f>QUANTITATIVO!L488</f>
        <v>1</v>
      </c>
      <c r="G228" s="86">
        <v>18.68</v>
      </c>
      <c r="H228" s="86">
        <f t="shared" si="12"/>
        <v>22.79</v>
      </c>
      <c r="I228" s="97">
        <f t="shared" si="13"/>
        <v>22.79</v>
      </c>
    </row>
    <row r="229" spans="1:9" ht="33.75">
      <c r="A229" s="171" t="s">
        <v>514</v>
      </c>
      <c r="B229" s="163" t="s">
        <v>338</v>
      </c>
      <c r="C229" s="84">
        <v>89554</v>
      </c>
      <c r="D229" s="164" t="s">
        <v>160</v>
      </c>
      <c r="E229" s="165" t="s">
        <v>81</v>
      </c>
      <c r="F229" s="85">
        <f>QUANTITATIVO!L490</f>
        <v>66</v>
      </c>
      <c r="G229" s="86">
        <v>21.08</v>
      </c>
      <c r="H229" s="86">
        <f t="shared" si="12"/>
        <v>25.72</v>
      </c>
      <c r="I229" s="97">
        <f t="shared" si="13"/>
        <v>1697.52</v>
      </c>
    </row>
    <row r="230" spans="1:9" ht="45">
      <c r="A230" s="171" t="s">
        <v>515</v>
      </c>
      <c r="B230" s="163" t="s">
        <v>338</v>
      </c>
      <c r="C230" s="84">
        <v>89677</v>
      </c>
      <c r="D230" s="164" t="s">
        <v>156</v>
      </c>
      <c r="E230" s="165" t="s">
        <v>81</v>
      </c>
      <c r="F230" s="85">
        <f>QUANTITATIVO!L492</f>
        <v>2</v>
      </c>
      <c r="G230" s="86">
        <v>57.05</v>
      </c>
      <c r="H230" s="86">
        <f t="shared" si="12"/>
        <v>69.6</v>
      </c>
      <c r="I230" s="97">
        <f t="shared" si="13"/>
        <v>139.2</v>
      </c>
    </row>
    <row r="231" spans="1:9" ht="33.75">
      <c r="A231" s="171" t="s">
        <v>516</v>
      </c>
      <c r="B231" s="163" t="s">
        <v>338</v>
      </c>
      <c r="C231" s="84">
        <v>89545</v>
      </c>
      <c r="D231" s="164" t="s">
        <v>162</v>
      </c>
      <c r="E231" s="165" t="s">
        <v>81</v>
      </c>
      <c r="F231" s="85">
        <f>QUANTITATIVO!L494</f>
        <v>6</v>
      </c>
      <c r="G231" s="86">
        <v>11.42</v>
      </c>
      <c r="H231" s="86">
        <f t="shared" si="12"/>
        <v>13.93</v>
      </c>
      <c r="I231" s="97">
        <f t="shared" si="13"/>
        <v>83.58</v>
      </c>
    </row>
    <row r="232" spans="1:9" ht="45">
      <c r="A232" s="171" t="s">
        <v>517</v>
      </c>
      <c r="B232" s="163" t="s">
        <v>338</v>
      </c>
      <c r="C232" s="84">
        <v>89681</v>
      </c>
      <c r="D232" s="164" t="s">
        <v>155</v>
      </c>
      <c r="E232" s="165" t="s">
        <v>81</v>
      </c>
      <c r="F232" s="85">
        <f>QUANTITATIVO!L496</f>
        <v>1</v>
      </c>
      <c r="G232" s="86">
        <v>63.45</v>
      </c>
      <c r="H232" s="86">
        <f t="shared" si="12"/>
        <v>77.41</v>
      </c>
      <c r="I232" s="97">
        <f t="shared" si="13"/>
        <v>77.41</v>
      </c>
    </row>
    <row r="233" spans="1:9" ht="33.75">
      <c r="A233" s="171" t="s">
        <v>518</v>
      </c>
      <c r="B233" s="163" t="s">
        <v>338</v>
      </c>
      <c r="C233" s="84">
        <v>89578</v>
      </c>
      <c r="D233" s="164" t="s">
        <v>179</v>
      </c>
      <c r="E233" s="165" t="s">
        <v>82</v>
      </c>
      <c r="F233" s="85">
        <f>QUANTITATIVO!L498</f>
        <v>288.68</v>
      </c>
      <c r="G233" s="86">
        <v>39.28</v>
      </c>
      <c r="H233" s="86">
        <f t="shared" si="12"/>
        <v>47.92</v>
      </c>
      <c r="I233" s="97">
        <f t="shared" si="13"/>
        <v>13833.55</v>
      </c>
    </row>
    <row r="234" spans="1:9" ht="33.75">
      <c r="A234" s="171" t="s">
        <v>519</v>
      </c>
      <c r="B234" s="163" t="s">
        <v>338</v>
      </c>
      <c r="C234" s="84">
        <v>89580</v>
      </c>
      <c r="D234" s="164" t="s">
        <v>178</v>
      </c>
      <c r="E234" s="165" t="s">
        <v>82</v>
      </c>
      <c r="F234" s="85">
        <f>QUANTITATIVO!L500</f>
        <v>12.75</v>
      </c>
      <c r="G234" s="86">
        <v>77.31</v>
      </c>
      <c r="H234" s="86">
        <f t="shared" si="12"/>
        <v>94.32</v>
      </c>
      <c r="I234" s="97">
        <f t="shared" si="13"/>
        <v>1202.58</v>
      </c>
    </row>
    <row r="235" spans="1:9" ht="33.75">
      <c r="A235" s="171" t="s">
        <v>520</v>
      </c>
      <c r="B235" s="163" t="s">
        <v>338</v>
      </c>
      <c r="C235" s="84">
        <v>89509</v>
      </c>
      <c r="D235" s="164" t="s">
        <v>180</v>
      </c>
      <c r="E235" s="165" t="s">
        <v>82</v>
      </c>
      <c r="F235" s="85">
        <f>QUANTITATIVO!L502</f>
        <v>44.55</v>
      </c>
      <c r="G235" s="86">
        <v>25.76</v>
      </c>
      <c r="H235" s="86">
        <f t="shared" si="12"/>
        <v>31.43</v>
      </c>
      <c r="I235" s="97">
        <f t="shared" si="13"/>
        <v>1400.21</v>
      </c>
    </row>
    <row r="236" spans="1:9" ht="56.25">
      <c r="A236" s="171" t="s">
        <v>521</v>
      </c>
      <c r="B236" s="163" t="s">
        <v>338</v>
      </c>
      <c r="C236" s="84">
        <v>95567</v>
      </c>
      <c r="D236" s="164" t="s">
        <v>265</v>
      </c>
      <c r="E236" s="165" t="s">
        <v>82</v>
      </c>
      <c r="F236" s="85">
        <f>QUANTITATIVO!L504</f>
        <v>65</v>
      </c>
      <c r="G236" s="86">
        <v>61.56</v>
      </c>
      <c r="H236" s="86">
        <f t="shared" si="12"/>
        <v>75.1</v>
      </c>
      <c r="I236" s="97">
        <f t="shared" si="13"/>
        <v>4881.5</v>
      </c>
    </row>
    <row r="237" spans="1:9" ht="56.25">
      <c r="A237" s="171" t="s">
        <v>522</v>
      </c>
      <c r="B237" s="163" t="s">
        <v>338</v>
      </c>
      <c r="C237" s="84">
        <v>95568</v>
      </c>
      <c r="D237" s="164" t="s">
        <v>264</v>
      </c>
      <c r="E237" s="165" t="s">
        <v>82</v>
      </c>
      <c r="F237" s="85">
        <f>QUANTITATIVO!L506</f>
        <v>105</v>
      </c>
      <c r="G237" s="86">
        <v>76.03</v>
      </c>
      <c r="H237" s="86">
        <f t="shared" si="12"/>
        <v>92.76</v>
      </c>
      <c r="I237" s="97">
        <f t="shared" si="13"/>
        <v>9739.8</v>
      </c>
    </row>
    <row r="238" spans="1:9" ht="11.25">
      <c r="A238" s="244"/>
      <c r="B238" s="245"/>
      <c r="C238" s="246"/>
      <c r="D238" s="247"/>
      <c r="E238" s="248"/>
      <c r="F238" s="249"/>
      <c r="G238" s="250"/>
      <c r="H238" s="251" t="s">
        <v>1363</v>
      </c>
      <c r="I238" s="252">
        <f>SUM(I215:I237)</f>
        <v>67030.44</v>
      </c>
    </row>
    <row r="239" spans="1:9" s="204" customFormat="1" ht="11.25">
      <c r="A239" s="196"/>
      <c r="B239" s="197"/>
      <c r="C239" s="198"/>
      <c r="D239" s="199"/>
      <c r="E239" s="200"/>
      <c r="F239" s="201"/>
      <c r="G239" s="202"/>
      <c r="H239" s="203" t="s">
        <v>534</v>
      </c>
      <c r="I239" s="205">
        <f>SUM(I207:I238)/2</f>
        <v>72441.54999999999</v>
      </c>
    </row>
    <row r="240" spans="1:9" s="4" customFormat="1" ht="10.5">
      <c r="A240" s="169">
        <v>9</v>
      </c>
      <c r="B240" s="91" t="s">
        <v>560</v>
      </c>
      <c r="C240" s="92"/>
      <c r="D240" s="91"/>
      <c r="E240" s="92"/>
      <c r="F240" s="93"/>
      <c r="G240" s="94"/>
      <c r="H240" s="94"/>
      <c r="I240" s="95"/>
    </row>
    <row r="241" spans="1:9" s="5" customFormat="1" ht="10.5">
      <c r="A241" s="170" t="s">
        <v>401</v>
      </c>
      <c r="B241" s="87" t="s">
        <v>559</v>
      </c>
      <c r="C241" s="88"/>
      <c r="D241" s="87"/>
      <c r="E241" s="88"/>
      <c r="F241" s="89"/>
      <c r="G241" s="90"/>
      <c r="H241" s="90"/>
      <c r="I241" s="96"/>
    </row>
    <row r="242" spans="1:9" ht="45">
      <c r="A242" s="171" t="s">
        <v>523</v>
      </c>
      <c r="B242" s="163" t="s">
        <v>338</v>
      </c>
      <c r="C242" s="84">
        <v>89803</v>
      </c>
      <c r="D242" s="164" t="s">
        <v>141</v>
      </c>
      <c r="E242" s="165" t="s">
        <v>81</v>
      </c>
      <c r="F242" s="85">
        <f>QUANTITATIVO!L510</f>
        <v>1</v>
      </c>
      <c r="G242" s="86">
        <v>12.58</v>
      </c>
      <c r="H242" s="86">
        <f aca="true" t="shared" si="14" ref="H242:H249">ROUND(G242*(1+$G$3),2)</f>
        <v>15.35</v>
      </c>
      <c r="I242" s="97">
        <f aca="true" t="shared" si="15" ref="I242:I249">ROUND(F242*H242,2)</f>
        <v>15.35</v>
      </c>
    </row>
    <row r="243" spans="1:9" ht="45">
      <c r="A243" s="171" t="s">
        <v>538</v>
      </c>
      <c r="B243" s="163" t="s">
        <v>338</v>
      </c>
      <c r="C243" s="84">
        <v>89801</v>
      </c>
      <c r="D243" s="164" t="s">
        <v>142</v>
      </c>
      <c r="E243" s="165" t="s">
        <v>81</v>
      </c>
      <c r="F243" s="85">
        <f>QUANTITATIVO!L512</f>
        <v>16</v>
      </c>
      <c r="G243" s="86">
        <v>6.05</v>
      </c>
      <c r="H243" s="86">
        <f t="shared" si="14"/>
        <v>7.38</v>
      </c>
      <c r="I243" s="97">
        <f t="shared" si="15"/>
        <v>118.08</v>
      </c>
    </row>
    <row r="244" spans="1:9" ht="45">
      <c r="A244" s="171" t="s">
        <v>791</v>
      </c>
      <c r="B244" s="163" t="s">
        <v>357</v>
      </c>
      <c r="C244" s="84" t="s">
        <v>494</v>
      </c>
      <c r="D244" s="164" t="s">
        <v>495</v>
      </c>
      <c r="E244" s="165" t="s">
        <v>4</v>
      </c>
      <c r="F244" s="85">
        <f>QUANTITATIVO!L514</f>
        <v>1</v>
      </c>
      <c r="G244" s="86">
        <f>COMPOSIÇÕES!G100</f>
        <v>36.58</v>
      </c>
      <c r="H244" s="86">
        <f t="shared" si="14"/>
        <v>44.63</v>
      </c>
      <c r="I244" s="97">
        <f t="shared" si="15"/>
        <v>44.63</v>
      </c>
    </row>
    <row r="245" spans="1:9" ht="45">
      <c r="A245" s="171" t="s">
        <v>792</v>
      </c>
      <c r="B245" s="163" t="s">
        <v>338</v>
      </c>
      <c r="C245" s="84">
        <v>89813</v>
      </c>
      <c r="D245" s="164" t="s">
        <v>140</v>
      </c>
      <c r="E245" s="165" t="s">
        <v>81</v>
      </c>
      <c r="F245" s="85">
        <f>QUANTITATIVO!L516</f>
        <v>5</v>
      </c>
      <c r="G245" s="86">
        <v>5.96</v>
      </c>
      <c r="H245" s="86">
        <f t="shared" si="14"/>
        <v>7.27</v>
      </c>
      <c r="I245" s="97">
        <f t="shared" si="15"/>
        <v>36.35</v>
      </c>
    </row>
    <row r="246" spans="1:9" ht="22.5">
      <c r="A246" s="171" t="s">
        <v>793</v>
      </c>
      <c r="B246" s="163" t="s">
        <v>363</v>
      </c>
      <c r="C246" s="84">
        <v>39319</v>
      </c>
      <c r="D246" s="164" t="s">
        <v>280</v>
      </c>
      <c r="E246" s="165" t="s">
        <v>270</v>
      </c>
      <c r="F246" s="85">
        <f>QUANTITATIVO!L518</f>
        <v>9</v>
      </c>
      <c r="G246" s="86">
        <v>6.17</v>
      </c>
      <c r="H246" s="86">
        <f t="shared" si="14"/>
        <v>7.53</v>
      </c>
      <c r="I246" s="97">
        <f t="shared" si="15"/>
        <v>67.77</v>
      </c>
    </row>
    <row r="247" spans="1:9" ht="33.75">
      <c r="A247" s="171" t="s">
        <v>1193</v>
      </c>
      <c r="B247" s="163" t="s">
        <v>338</v>
      </c>
      <c r="C247" s="84">
        <v>89798</v>
      </c>
      <c r="D247" s="164" t="s">
        <v>174</v>
      </c>
      <c r="E247" s="165" t="s">
        <v>82</v>
      </c>
      <c r="F247" s="85">
        <f>QUANTITATIVO!L520</f>
        <v>35.160000000000004</v>
      </c>
      <c r="G247" s="86">
        <v>11.15</v>
      </c>
      <c r="H247" s="86">
        <f t="shared" si="14"/>
        <v>13.6</v>
      </c>
      <c r="I247" s="97">
        <f t="shared" si="15"/>
        <v>478.18</v>
      </c>
    </row>
    <row r="248" spans="1:9" ht="22.5">
      <c r="A248" s="171" t="s">
        <v>1194</v>
      </c>
      <c r="B248" s="163" t="s">
        <v>363</v>
      </c>
      <c r="C248" s="84">
        <v>11655</v>
      </c>
      <c r="D248" s="164" t="s">
        <v>283</v>
      </c>
      <c r="E248" s="165" t="s">
        <v>270</v>
      </c>
      <c r="F248" s="85">
        <f>QUANTITATIVO!L523</f>
        <v>3</v>
      </c>
      <c r="G248" s="86">
        <v>13.71</v>
      </c>
      <c r="H248" s="86">
        <f t="shared" si="14"/>
        <v>16.73</v>
      </c>
      <c r="I248" s="97">
        <f t="shared" si="15"/>
        <v>50.19</v>
      </c>
    </row>
    <row r="249" spans="1:9" ht="45">
      <c r="A249" s="171" t="s">
        <v>1195</v>
      </c>
      <c r="B249" s="163" t="s">
        <v>338</v>
      </c>
      <c r="C249" s="84">
        <v>89825</v>
      </c>
      <c r="D249" s="164" t="s">
        <v>139</v>
      </c>
      <c r="E249" s="165" t="s">
        <v>81</v>
      </c>
      <c r="F249" s="85">
        <f>QUANTITATIVO!L525</f>
        <v>12</v>
      </c>
      <c r="G249" s="86">
        <v>13.13</v>
      </c>
      <c r="H249" s="86">
        <f t="shared" si="14"/>
        <v>16.02</v>
      </c>
      <c r="I249" s="97">
        <f t="shared" si="15"/>
        <v>192.24</v>
      </c>
    </row>
    <row r="250" spans="1:9" ht="11.25">
      <c r="A250" s="244"/>
      <c r="B250" s="245"/>
      <c r="C250" s="246"/>
      <c r="D250" s="247"/>
      <c r="E250" s="248"/>
      <c r="F250" s="249"/>
      <c r="G250" s="250"/>
      <c r="H250" s="251" t="s">
        <v>1363</v>
      </c>
      <c r="I250" s="252">
        <f>SUM(I242:I249)</f>
        <v>1002.79</v>
      </c>
    </row>
    <row r="251" spans="1:9" s="204" customFormat="1" ht="11.25">
      <c r="A251" s="196"/>
      <c r="B251" s="197"/>
      <c r="C251" s="198"/>
      <c r="D251" s="199"/>
      <c r="E251" s="200"/>
      <c r="F251" s="201"/>
      <c r="G251" s="202"/>
      <c r="H251" s="203" t="s">
        <v>534</v>
      </c>
      <c r="I251" s="205">
        <f>SUM(I240:I250)/2</f>
        <v>1002.79</v>
      </c>
    </row>
    <row r="252" spans="1:9" s="4" customFormat="1" ht="10.5">
      <c r="A252" s="169">
        <v>10</v>
      </c>
      <c r="B252" s="91" t="s">
        <v>498</v>
      </c>
      <c r="C252" s="92"/>
      <c r="D252" s="91"/>
      <c r="E252" s="92"/>
      <c r="F252" s="93"/>
      <c r="G252" s="94"/>
      <c r="H252" s="94"/>
      <c r="I252" s="95"/>
    </row>
    <row r="253" spans="1:9" s="5" customFormat="1" ht="10.5">
      <c r="A253" s="170" t="s">
        <v>404</v>
      </c>
      <c r="B253" s="87" t="s">
        <v>49</v>
      </c>
      <c r="C253" s="88"/>
      <c r="D253" s="87"/>
      <c r="E253" s="88"/>
      <c r="F253" s="89"/>
      <c r="G253" s="90"/>
      <c r="H253" s="90"/>
      <c r="I253" s="96"/>
    </row>
    <row r="254" spans="1:9" ht="78.75">
      <c r="A254" s="171" t="s">
        <v>524</v>
      </c>
      <c r="B254" s="163" t="s">
        <v>338</v>
      </c>
      <c r="C254" s="84">
        <v>90105</v>
      </c>
      <c r="D254" s="164" t="s">
        <v>112</v>
      </c>
      <c r="E254" s="165" t="str">
        <f>QUANTITATIVO!K529</f>
        <v>M3</v>
      </c>
      <c r="F254" s="85">
        <f>QUANTITATIVO!L529</f>
        <v>42.8</v>
      </c>
      <c r="G254" s="86">
        <v>6.28</v>
      </c>
      <c r="H254" s="86">
        <f>ROUND(G254*(1+$G$3),2)</f>
        <v>7.66</v>
      </c>
      <c r="I254" s="97">
        <f>ROUND(F254*H254,2)</f>
        <v>327.85</v>
      </c>
    </row>
    <row r="255" spans="1:9" ht="22.5">
      <c r="A255" s="171" t="s">
        <v>533</v>
      </c>
      <c r="B255" s="163" t="s">
        <v>338</v>
      </c>
      <c r="C255" s="84">
        <v>93382</v>
      </c>
      <c r="D255" s="164" t="s">
        <v>105</v>
      </c>
      <c r="E255" s="165" t="str">
        <f>QUANTITATIVO!K531</f>
        <v>M3</v>
      </c>
      <c r="F255" s="85">
        <f>QUANTITATIVO!L531</f>
        <v>29.349999999999998</v>
      </c>
      <c r="G255" s="86">
        <v>27.19</v>
      </c>
      <c r="H255" s="86">
        <f>ROUND(G255*(1+$G$3),2)</f>
        <v>33.17</v>
      </c>
      <c r="I255" s="97">
        <f>ROUND(F255*H255,2)</f>
        <v>973.54</v>
      </c>
    </row>
    <row r="256" spans="1:9" ht="11.25">
      <c r="A256" s="244"/>
      <c r="B256" s="245"/>
      <c r="C256" s="246"/>
      <c r="D256" s="247"/>
      <c r="E256" s="248"/>
      <c r="F256" s="249"/>
      <c r="G256" s="250"/>
      <c r="H256" s="251" t="s">
        <v>1363</v>
      </c>
      <c r="I256" s="252">
        <f>SUM(I253:I255)</f>
        <v>1301.3899999999999</v>
      </c>
    </row>
    <row r="257" spans="1:9" s="5" customFormat="1" ht="10.5">
      <c r="A257" s="170" t="s">
        <v>1197</v>
      </c>
      <c r="B257" s="87" t="s">
        <v>499</v>
      </c>
      <c r="C257" s="88"/>
      <c r="D257" s="87"/>
      <c r="E257" s="88"/>
      <c r="F257" s="89"/>
      <c r="G257" s="90"/>
      <c r="H257" s="90"/>
      <c r="I257" s="96"/>
    </row>
    <row r="258" spans="1:9" ht="22.5">
      <c r="A258" s="171" t="s">
        <v>1198</v>
      </c>
      <c r="B258" s="163" t="s">
        <v>342</v>
      </c>
      <c r="C258" s="84" t="s">
        <v>573</v>
      </c>
      <c r="D258" s="164" t="s">
        <v>547</v>
      </c>
      <c r="E258" s="165" t="s">
        <v>81</v>
      </c>
      <c r="F258" s="85">
        <f>QUANTITATIVO!L535</f>
        <v>4</v>
      </c>
      <c r="G258" s="86">
        <f>MEDIANA!K12</f>
        <v>970.6</v>
      </c>
      <c r="H258" s="86">
        <f aca="true" t="shared" si="16" ref="H258:H286">ROUND(G258*(1+$G$3),2)</f>
        <v>1184.13</v>
      </c>
      <c r="I258" s="97">
        <f aca="true" t="shared" si="17" ref="I258:I286">ROUND(F258*H258,2)</f>
        <v>4736.52</v>
      </c>
    </row>
    <row r="259" spans="1:9" ht="22.5">
      <c r="A259" s="171" t="s">
        <v>1199</v>
      </c>
      <c r="B259" s="163" t="s">
        <v>338</v>
      </c>
      <c r="C259" s="84">
        <v>100860</v>
      </c>
      <c r="D259" s="164" t="s">
        <v>122</v>
      </c>
      <c r="E259" s="165" t="s">
        <v>81</v>
      </c>
      <c r="F259" s="85">
        <f>QUANTITATIVO!L537</f>
        <v>8</v>
      </c>
      <c r="G259" s="86">
        <v>72.22</v>
      </c>
      <c r="H259" s="86">
        <f t="shared" si="16"/>
        <v>88.11</v>
      </c>
      <c r="I259" s="97">
        <f t="shared" si="17"/>
        <v>704.88</v>
      </c>
    </row>
    <row r="260" spans="1:9" ht="22.5">
      <c r="A260" s="171" t="s">
        <v>1200</v>
      </c>
      <c r="B260" s="163" t="s">
        <v>338</v>
      </c>
      <c r="C260" s="84">
        <v>100858</v>
      </c>
      <c r="D260" s="164" t="s">
        <v>123</v>
      </c>
      <c r="E260" s="165" t="s">
        <v>81</v>
      </c>
      <c r="F260" s="85">
        <f>QUANTITATIVO!L539</f>
        <v>4</v>
      </c>
      <c r="G260" s="86">
        <v>515.55</v>
      </c>
      <c r="H260" s="86">
        <f t="shared" si="16"/>
        <v>628.97</v>
      </c>
      <c r="I260" s="97">
        <f t="shared" si="17"/>
        <v>2515.88</v>
      </c>
    </row>
    <row r="261" spans="1:9" ht="33.75">
      <c r="A261" s="171" t="s">
        <v>1201</v>
      </c>
      <c r="B261" s="163" t="s">
        <v>338</v>
      </c>
      <c r="C261" s="84">
        <v>86906</v>
      </c>
      <c r="D261" s="164" t="s">
        <v>125</v>
      </c>
      <c r="E261" s="165" t="s">
        <v>81</v>
      </c>
      <c r="F261" s="85">
        <f>QUANTITATIVO!L541</f>
        <v>16</v>
      </c>
      <c r="G261" s="86">
        <v>58.6</v>
      </c>
      <c r="H261" s="86">
        <f t="shared" si="16"/>
        <v>71.49</v>
      </c>
      <c r="I261" s="97">
        <f t="shared" si="17"/>
        <v>1143.84</v>
      </c>
    </row>
    <row r="262" spans="1:9" ht="33.75">
      <c r="A262" s="171" t="s">
        <v>1202</v>
      </c>
      <c r="B262" s="163" t="s">
        <v>338</v>
      </c>
      <c r="C262" s="84">
        <v>86888</v>
      </c>
      <c r="D262" s="164" t="s">
        <v>127</v>
      </c>
      <c r="E262" s="165" t="s">
        <v>81</v>
      </c>
      <c r="F262" s="85">
        <f>QUANTITATIVO!L543</f>
        <v>19</v>
      </c>
      <c r="G262" s="86">
        <v>408.37</v>
      </c>
      <c r="H262" s="86">
        <f t="shared" si="16"/>
        <v>498.21</v>
      </c>
      <c r="I262" s="97">
        <f t="shared" si="17"/>
        <v>9465.99</v>
      </c>
    </row>
    <row r="263" spans="1:9" ht="22.5">
      <c r="A263" s="171" t="s">
        <v>1203</v>
      </c>
      <c r="B263" s="163" t="s">
        <v>338</v>
      </c>
      <c r="C263" s="84">
        <v>90371</v>
      </c>
      <c r="D263" s="164" t="s">
        <v>115</v>
      </c>
      <c r="E263" s="165" t="s">
        <v>81</v>
      </c>
      <c r="F263" s="85">
        <f>QUANTITATIVO!L545</f>
        <v>8</v>
      </c>
      <c r="G263" s="86">
        <v>30.7</v>
      </c>
      <c r="H263" s="86">
        <f t="shared" si="16"/>
        <v>37.45</v>
      </c>
      <c r="I263" s="97">
        <f t="shared" si="17"/>
        <v>299.6</v>
      </c>
    </row>
    <row r="264" spans="1:9" ht="56.25">
      <c r="A264" s="171" t="s">
        <v>1204</v>
      </c>
      <c r="B264" s="163" t="s">
        <v>338</v>
      </c>
      <c r="C264" s="84">
        <v>94793</v>
      </c>
      <c r="D264" s="164" t="s">
        <v>114</v>
      </c>
      <c r="E264" s="165" t="s">
        <v>81</v>
      </c>
      <c r="F264" s="85">
        <f>QUANTITATIVO!L547</f>
        <v>1</v>
      </c>
      <c r="G264" s="86">
        <v>132.27</v>
      </c>
      <c r="H264" s="86">
        <f t="shared" si="16"/>
        <v>161.37</v>
      </c>
      <c r="I264" s="97">
        <f t="shared" si="17"/>
        <v>161.37</v>
      </c>
    </row>
    <row r="265" spans="1:9" ht="45">
      <c r="A265" s="171" t="s">
        <v>1205</v>
      </c>
      <c r="B265" s="163" t="s">
        <v>338</v>
      </c>
      <c r="C265" s="84">
        <v>89987</v>
      </c>
      <c r="D265" s="164" t="s">
        <v>116</v>
      </c>
      <c r="E265" s="165" t="s">
        <v>81</v>
      </c>
      <c r="F265" s="85">
        <f>QUANTITATIVO!L549</f>
        <v>10</v>
      </c>
      <c r="G265" s="86">
        <v>69.63</v>
      </c>
      <c r="H265" s="86">
        <f t="shared" si="16"/>
        <v>84.95</v>
      </c>
      <c r="I265" s="97">
        <f t="shared" si="17"/>
        <v>849.5</v>
      </c>
    </row>
    <row r="266" spans="1:9" ht="22.5">
      <c r="A266" s="171" t="s">
        <v>1206</v>
      </c>
      <c r="B266" s="163" t="s">
        <v>342</v>
      </c>
      <c r="C266" s="84" t="s">
        <v>347</v>
      </c>
      <c r="D266" s="164" t="s">
        <v>574</v>
      </c>
      <c r="E266" s="165" t="s">
        <v>81</v>
      </c>
      <c r="F266" s="85">
        <f>QUANTITATIVO!L551</f>
        <v>19</v>
      </c>
      <c r="G266" s="86">
        <f>MEDIANA!K11</f>
        <v>20.95</v>
      </c>
      <c r="H266" s="86">
        <f t="shared" si="16"/>
        <v>25.56</v>
      </c>
      <c r="I266" s="97">
        <f t="shared" si="17"/>
        <v>485.64</v>
      </c>
    </row>
    <row r="267" spans="1:9" ht="22.5">
      <c r="A267" s="171" t="s">
        <v>1207</v>
      </c>
      <c r="B267" s="163" t="s">
        <v>338</v>
      </c>
      <c r="C267" s="84">
        <v>86884</v>
      </c>
      <c r="D267" s="164" t="s">
        <v>128</v>
      </c>
      <c r="E267" s="165" t="s">
        <v>81</v>
      </c>
      <c r="F267" s="85">
        <f>QUANTITATIVO!L553</f>
        <v>20</v>
      </c>
      <c r="G267" s="86">
        <v>7.44</v>
      </c>
      <c r="H267" s="86">
        <f t="shared" si="16"/>
        <v>9.08</v>
      </c>
      <c r="I267" s="97">
        <f t="shared" si="17"/>
        <v>181.6</v>
      </c>
    </row>
    <row r="268" spans="1:9" ht="45">
      <c r="A268" s="171" t="s">
        <v>1208</v>
      </c>
      <c r="B268" s="163" t="s">
        <v>338</v>
      </c>
      <c r="C268" s="84">
        <v>89366</v>
      </c>
      <c r="D268" s="164" t="s">
        <v>171</v>
      </c>
      <c r="E268" s="165" t="s">
        <v>81</v>
      </c>
      <c r="F268" s="85">
        <f>QUANTITATIVO!L555</f>
        <v>19</v>
      </c>
      <c r="G268" s="86">
        <v>14.61</v>
      </c>
      <c r="H268" s="86">
        <f t="shared" si="16"/>
        <v>17.82</v>
      </c>
      <c r="I268" s="97">
        <f t="shared" si="17"/>
        <v>338.58</v>
      </c>
    </row>
    <row r="269" spans="1:9" ht="56.25">
      <c r="A269" s="171" t="s">
        <v>1209</v>
      </c>
      <c r="B269" s="163" t="s">
        <v>338</v>
      </c>
      <c r="C269" s="84">
        <v>94710</v>
      </c>
      <c r="D269" s="164" t="s">
        <v>135</v>
      </c>
      <c r="E269" s="165" t="s">
        <v>81</v>
      </c>
      <c r="F269" s="85">
        <f>QUANTITATIVO!L557</f>
        <v>1</v>
      </c>
      <c r="G269" s="86">
        <v>46.92</v>
      </c>
      <c r="H269" s="86">
        <f t="shared" si="16"/>
        <v>57.24</v>
      </c>
      <c r="I269" s="97">
        <f t="shared" si="17"/>
        <v>57.24</v>
      </c>
    </row>
    <row r="270" spans="1:9" ht="56.25">
      <c r="A270" s="171" t="s">
        <v>1210</v>
      </c>
      <c r="B270" s="163" t="s">
        <v>338</v>
      </c>
      <c r="C270" s="84">
        <v>94656</v>
      </c>
      <c r="D270" s="164" t="s">
        <v>136</v>
      </c>
      <c r="E270" s="165" t="s">
        <v>81</v>
      </c>
      <c r="F270" s="85">
        <f>QUANTITATIVO!L559</f>
        <v>20</v>
      </c>
      <c r="G270" s="86">
        <v>5.83</v>
      </c>
      <c r="H270" s="86">
        <f t="shared" si="16"/>
        <v>7.11</v>
      </c>
      <c r="I270" s="97">
        <f t="shared" si="17"/>
        <v>142.2</v>
      </c>
    </row>
    <row r="271" spans="1:9" ht="45">
      <c r="A271" s="171" t="s">
        <v>1211</v>
      </c>
      <c r="B271" s="163" t="s">
        <v>338</v>
      </c>
      <c r="C271" s="84">
        <v>89572</v>
      </c>
      <c r="D271" s="164" t="s">
        <v>157</v>
      </c>
      <c r="E271" s="165" t="s">
        <v>81</v>
      </c>
      <c r="F271" s="85">
        <f>QUANTITATIVO!L561</f>
        <v>2</v>
      </c>
      <c r="G271" s="86">
        <v>7.74</v>
      </c>
      <c r="H271" s="86">
        <f t="shared" si="16"/>
        <v>9.44</v>
      </c>
      <c r="I271" s="97">
        <f t="shared" si="17"/>
        <v>18.88</v>
      </c>
    </row>
    <row r="272" spans="1:9" ht="45">
      <c r="A272" s="171" t="s">
        <v>1212</v>
      </c>
      <c r="B272" s="163" t="s">
        <v>357</v>
      </c>
      <c r="C272" s="84" t="s">
        <v>478</v>
      </c>
      <c r="D272" s="164" t="s">
        <v>477</v>
      </c>
      <c r="E272" s="165" t="s">
        <v>81</v>
      </c>
      <c r="F272" s="85">
        <f>QUANTITATIVO!L563</f>
        <v>2</v>
      </c>
      <c r="G272" s="86">
        <f>COMPOSIÇÕES!G51</f>
        <v>7.739999999999999</v>
      </c>
      <c r="H272" s="86">
        <f t="shared" si="16"/>
        <v>9.44</v>
      </c>
      <c r="I272" s="97">
        <f t="shared" si="17"/>
        <v>18.88</v>
      </c>
    </row>
    <row r="273" spans="1:9" ht="33.75">
      <c r="A273" s="171" t="s">
        <v>1213</v>
      </c>
      <c r="B273" s="163" t="s">
        <v>338</v>
      </c>
      <c r="C273" s="84">
        <v>89481</v>
      </c>
      <c r="D273" s="164" t="s">
        <v>168</v>
      </c>
      <c r="E273" s="165" t="s">
        <v>81</v>
      </c>
      <c r="F273" s="85">
        <f>QUANTITATIVO!L565</f>
        <v>72</v>
      </c>
      <c r="G273" s="86">
        <v>4.29</v>
      </c>
      <c r="H273" s="86">
        <f t="shared" si="16"/>
        <v>5.23</v>
      </c>
      <c r="I273" s="97">
        <f t="shared" si="17"/>
        <v>376.56</v>
      </c>
    </row>
    <row r="274" spans="1:9" ht="33.75">
      <c r="A274" s="171" t="s">
        <v>1214</v>
      </c>
      <c r="B274" s="163" t="s">
        <v>338</v>
      </c>
      <c r="C274" s="84">
        <v>89497</v>
      </c>
      <c r="D274" s="164" t="s">
        <v>167</v>
      </c>
      <c r="E274" s="165" t="s">
        <v>81</v>
      </c>
      <c r="F274" s="85">
        <f>QUANTITATIVO!L567</f>
        <v>7</v>
      </c>
      <c r="G274" s="86">
        <v>10.7</v>
      </c>
      <c r="H274" s="86">
        <f t="shared" si="16"/>
        <v>13.05</v>
      </c>
      <c r="I274" s="97">
        <f t="shared" si="17"/>
        <v>91.35</v>
      </c>
    </row>
    <row r="275" spans="1:9" ht="33.75">
      <c r="A275" s="171" t="s">
        <v>1215</v>
      </c>
      <c r="B275" s="163" t="s">
        <v>338</v>
      </c>
      <c r="C275" s="84">
        <v>89402</v>
      </c>
      <c r="D275" s="164" t="s">
        <v>182</v>
      </c>
      <c r="E275" s="165" t="s">
        <v>82</v>
      </c>
      <c r="F275" s="85">
        <f>QUANTITATIVO!L569</f>
        <v>173.98</v>
      </c>
      <c r="G275" s="86">
        <v>8.7</v>
      </c>
      <c r="H275" s="86">
        <f t="shared" si="16"/>
        <v>10.61</v>
      </c>
      <c r="I275" s="97">
        <f t="shared" si="17"/>
        <v>1845.93</v>
      </c>
    </row>
    <row r="276" spans="1:9" ht="33.75">
      <c r="A276" s="171" t="s">
        <v>1216</v>
      </c>
      <c r="B276" s="163" t="s">
        <v>338</v>
      </c>
      <c r="C276" s="84">
        <v>89448</v>
      </c>
      <c r="D276" s="164" t="s">
        <v>181</v>
      </c>
      <c r="E276" s="165" t="s">
        <v>82</v>
      </c>
      <c r="F276" s="85">
        <f>QUANTITATIVO!L571</f>
        <v>85.65</v>
      </c>
      <c r="G276" s="86">
        <v>13.79</v>
      </c>
      <c r="H276" s="86">
        <f t="shared" si="16"/>
        <v>16.82</v>
      </c>
      <c r="I276" s="97">
        <f t="shared" si="17"/>
        <v>1440.63</v>
      </c>
    </row>
    <row r="277" spans="1:9" ht="33.75">
      <c r="A277" s="171" t="s">
        <v>1217</v>
      </c>
      <c r="B277" s="163" t="s">
        <v>338</v>
      </c>
      <c r="C277" s="84">
        <v>89440</v>
      </c>
      <c r="D277" s="164" t="s">
        <v>169</v>
      </c>
      <c r="E277" s="165" t="s">
        <v>81</v>
      </c>
      <c r="F277" s="85">
        <f>QUANTITATIVO!L573</f>
        <v>28</v>
      </c>
      <c r="G277" s="86">
        <v>7.93</v>
      </c>
      <c r="H277" s="86">
        <f t="shared" si="16"/>
        <v>9.67</v>
      </c>
      <c r="I277" s="97">
        <f t="shared" si="17"/>
        <v>270.76</v>
      </c>
    </row>
    <row r="278" spans="1:9" ht="22.5">
      <c r="A278" s="171" t="s">
        <v>1218</v>
      </c>
      <c r="B278" s="163" t="s">
        <v>363</v>
      </c>
      <c r="C278" s="84">
        <v>7126</v>
      </c>
      <c r="D278" s="164" t="s">
        <v>284</v>
      </c>
      <c r="E278" s="165" t="s">
        <v>81</v>
      </c>
      <c r="F278" s="85">
        <f>QUANTITATIVO!L575</f>
        <v>9</v>
      </c>
      <c r="G278" s="86">
        <v>22.42</v>
      </c>
      <c r="H278" s="86">
        <f t="shared" si="16"/>
        <v>27.35</v>
      </c>
      <c r="I278" s="97">
        <f t="shared" si="17"/>
        <v>246.15</v>
      </c>
    </row>
    <row r="279" spans="1:9" ht="45">
      <c r="A279" s="171" t="s">
        <v>1219</v>
      </c>
      <c r="B279" s="163" t="s">
        <v>338</v>
      </c>
      <c r="C279" s="84">
        <v>90373</v>
      </c>
      <c r="D279" s="164" t="s">
        <v>137</v>
      </c>
      <c r="E279" s="165" t="s">
        <v>81</v>
      </c>
      <c r="F279" s="85">
        <f>QUANTITATIVO!L577</f>
        <v>26</v>
      </c>
      <c r="G279" s="86">
        <v>13.48</v>
      </c>
      <c r="H279" s="86">
        <f t="shared" si="16"/>
        <v>16.45</v>
      </c>
      <c r="I279" s="97">
        <f t="shared" si="17"/>
        <v>427.7</v>
      </c>
    </row>
    <row r="280" spans="1:9" ht="45">
      <c r="A280" s="171" t="s">
        <v>1220</v>
      </c>
      <c r="B280" s="163" t="s">
        <v>338</v>
      </c>
      <c r="C280" s="84">
        <v>89396</v>
      </c>
      <c r="D280" s="164" t="s">
        <v>170</v>
      </c>
      <c r="E280" s="165" t="s">
        <v>81</v>
      </c>
      <c r="F280" s="85">
        <f>QUANTITATIVO!L579</f>
        <v>6</v>
      </c>
      <c r="G280" s="86">
        <v>18.86</v>
      </c>
      <c r="H280" s="86">
        <f t="shared" si="16"/>
        <v>23.01</v>
      </c>
      <c r="I280" s="97">
        <f t="shared" si="17"/>
        <v>138.06</v>
      </c>
    </row>
    <row r="281" spans="1:9" ht="33.75">
      <c r="A281" s="171" t="s">
        <v>1221</v>
      </c>
      <c r="B281" s="163" t="s">
        <v>338</v>
      </c>
      <c r="C281" s="84">
        <v>95547</v>
      </c>
      <c r="D281" s="164" t="s">
        <v>124</v>
      </c>
      <c r="E281" s="165" t="s">
        <v>81</v>
      </c>
      <c r="F281" s="85">
        <f>QUANTITATIVO!L581</f>
        <v>10</v>
      </c>
      <c r="G281" s="86">
        <v>52.28</v>
      </c>
      <c r="H281" s="86">
        <f t="shared" si="16"/>
        <v>63.78</v>
      </c>
      <c r="I281" s="97">
        <f t="shared" si="17"/>
        <v>637.8</v>
      </c>
    </row>
    <row r="282" spans="1:9" ht="22.5">
      <c r="A282" s="171" t="s">
        <v>1222</v>
      </c>
      <c r="B282" s="163" t="s">
        <v>363</v>
      </c>
      <c r="C282" s="84">
        <v>37401</v>
      </c>
      <c r="D282" s="164" t="s">
        <v>275</v>
      </c>
      <c r="E282" s="165" t="s">
        <v>81</v>
      </c>
      <c r="F282" s="85">
        <f>QUANTITATIVO!L583</f>
        <v>10</v>
      </c>
      <c r="G282" s="86">
        <v>44.66</v>
      </c>
      <c r="H282" s="86">
        <f t="shared" si="16"/>
        <v>54.49</v>
      </c>
      <c r="I282" s="97">
        <f t="shared" si="17"/>
        <v>544.9</v>
      </c>
    </row>
    <row r="283" spans="1:9" ht="22.5">
      <c r="A283" s="171" t="s">
        <v>1223</v>
      </c>
      <c r="B283" s="163" t="s">
        <v>363</v>
      </c>
      <c r="C283" s="84">
        <v>37400</v>
      </c>
      <c r="D283" s="164" t="s">
        <v>297</v>
      </c>
      <c r="E283" s="165" t="s">
        <v>81</v>
      </c>
      <c r="F283" s="85">
        <f>QUANTITATIVO!L585</f>
        <v>16</v>
      </c>
      <c r="G283" s="86">
        <v>44.66</v>
      </c>
      <c r="H283" s="86">
        <f t="shared" si="16"/>
        <v>54.49</v>
      </c>
      <c r="I283" s="97">
        <f t="shared" si="17"/>
        <v>871.84</v>
      </c>
    </row>
    <row r="284" spans="1:9" ht="33.75">
      <c r="A284" s="171" t="s">
        <v>1224</v>
      </c>
      <c r="B284" s="163" t="s">
        <v>363</v>
      </c>
      <c r="C284" s="84">
        <v>11795</v>
      </c>
      <c r="D284" s="164" t="s">
        <v>308</v>
      </c>
      <c r="E284" s="165" t="s">
        <v>81</v>
      </c>
      <c r="F284" s="85">
        <f>QUANTITATIVO!L587</f>
        <v>6.1</v>
      </c>
      <c r="G284" s="86">
        <v>486.79</v>
      </c>
      <c r="H284" s="86">
        <f t="shared" si="16"/>
        <v>593.88</v>
      </c>
      <c r="I284" s="97">
        <f t="shared" si="17"/>
        <v>3622.67</v>
      </c>
    </row>
    <row r="285" spans="1:9" ht="22.5">
      <c r="A285" s="171" t="s">
        <v>1225</v>
      </c>
      <c r="B285" s="163" t="s">
        <v>363</v>
      </c>
      <c r="C285" s="84">
        <v>11696</v>
      </c>
      <c r="D285" s="164" t="s">
        <v>303</v>
      </c>
      <c r="E285" s="165" t="s">
        <v>81</v>
      </c>
      <c r="F285" s="85">
        <f>QUANTITATIVO!L590</f>
        <v>14</v>
      </c>
      <c r="G285" s="86">
        <v>131.08</v>
      </c>
      <c r="H285" s="86">
        <f t="shared" si="16"/>
        <v>159.92</v>
      </c>
      <c r="I285" s="97">
        <f t="shared" si="17"/>
        <v>2238.88</v>
      </c>
    </row>
    <row r="286" spans="1:9" ht="33.75">
      <c r="A286" s="171" t="s">
        <v>1226</v>
      </c>
      <c r="B286" s="163" t="s">
        <v>338</v>
      </c>
      <c r="C286" s="84">
        <v>86903</v>
      </c>
      <c r="D286" s="164" t="s">
        <v>126</v>
      </c>
      <c r="E286" s="165" t="s">
        <v>81</v>
      </c>
      <c r="F286" s="85">
        <f>QUANTITATIVO!L592</f>
        <v>2</v>
      </c>
      <c r="G286" s="86">
        <v>313.85</v>
      </c>
      <c r="H286" s="86">
        <f t="shared" si="16"/>
        <v>382.9</v>
      </c>
      <c r="I286" s="97">
        <f t="shared" si="17"/>
        <v>765.8</v>
      </c>
    </row>
    <row r="287" spans="1:9" ht="11.25">
      <c r="A287" s="244"/>
      <c r="B287" s="245"/>
      <c r="C287" s="246"/>
      <c r="D287" s="247"/>
      <c r="E287" s="248"/>
      <c r="F287" s="249"/>
      <c r="G287" s="250"/>
      <c r="H287" s="251" t="s">
        <v>1363</v>
      </c>
      <c r="I287" s="252">
        <f>SUM(I257:I286)</f>
        <v>34639.630000000005</v>
      </c>
    </row>
    <row r="288" spans="1:9" s="204" customFormat="1" ht="11.25">
      <c r="A288" s="196"/>
      <c r="B288" s="197"/>
      <c r="C288" s="198"/>
      <c r="D288" s="199"/>
      <c r="E288" s="200"/>
      <c r="F288" s="201"/>
      <c r="G288" s="202"/>
      <c r="H288" s="203" t="s">
        <v>534</v>
      </c>
      <c r="I288" s="205">
        <f>SUM(I253:I287)/2</f>
        <v>35941.020000000004</v>
      </c>
    </row>
    <row r="289" spans="1:9" s="4" customFormat="1" ht="10.5">
      <c r="A289" s="169">
        <v>11</v>
      </c>
      <c r="B289" s="91" t="s">
        <v>395</v>
      </c>
      <c r="C289" s="92"/>
      <c r="D289" s="91"/>
      <c r="E289" s="92"/>
      <c r="F289" s="93"/>
      <c r="G289" s="94"/>
      <c r="H289" s="94"/>
      <c r="I289" s="95"/>
    </row>
    <row r="290" spans="1:9" s="5" customFormat="1" ht="10.5">
      <c r="A290" s="170" t="s">
        <v>408</v>
      </c>
      <c r="B290" s="87" t="s">
        <v>499</v>
      </c>
      <c r="C290" s="88"/>
      <c r="D290" s="87"/>
      <c r="E290" s="88"/>
      <c r="F290" s="89"/>
      <c r="G290" s="90"/>
      <c r="H290" s="90"/>
      <c r="I290" s="96"/>
    </row>
    <row r="291" spans="1:9" ht="22.5">
      <c r="A291" s="171" t="s">
        <v>531</v>
      </c>
      <c r="B291" s="163" t="s">
        <v>342</v>
      </c>
      <c r="C291" s="84" t="s">
        <v>623</v>
      </c>
      <c r="D291" s="164" t="s">
        <v>647</v>
      </c>
      <c r="E291" s="165" t="s">
        <v>4</v>
      </c>
      <c r="F291" s="85">
        <v>4</v>
      </c>
      <c r="G291" s="86">
        <f>MEDIANA!K13</f>
        <v>1.16</v>
      </c>
      <c r="H291" s="86">
        <f aca="true" t="shared" si="18" ref="H291:H354">ROUND(G291*(1+$G$3),2)</f>
        <v>1.42</v>
      </c>
      <c r="I291" s="97">
        <f aca="true" t="shared" si="19" ref="I291:I354">ROUND(F291*H291,2)</f>
        <v>5.68</v>
      </c>
    </row>
    <row r="292" spans="1:9" ht="22.5">
      <c r="A292" s="171" t="s">
        <v>794</v>
      </c>
      <c r="B292" s="163" t="s">
        <v>342</v>
      </c>
      <c r="C292" s="84" t="s">
        <v>624</v>
      </c>
      <c r="D292" s="164" t="s">
        <v>648</v>
      </c>
      <c r="E292" s="165" t="s">
        <v>4</v>
      </c>
      <c r="F292" s="85">
        <v>4</v>
      </c>
      <c r="G292" s="86">
        <f>MEDIANA!K14</f>
        <v>0.42</v>
      </c>
      <c r="H292" s="86">
        <f t="shared" si="18"/>
        <v>0.51</v>
      </c>
      <c r="I292" s="97">
        <f t="shared" si="19"/>
        <v>2.04</v>
      </c>
    </row>
    <row r="293" spans="1:9" ht="22.5">
      <c r="A293" s="171" t="s">
        <v>1227</v>
      </c>
      <c r="B293" s="163" t="s">
        <v>342</v>
      </c>
      <c r="C293" s="84" t="s">
        <v>625</v>
      </c>
      <c r="D293" s="164" t="s">
        <v>649</v>
      </c>
      <c r="E293" s="165" t="s">
        <v>4</v>
      </c>
      <c r="F293" s="85">
        <v>4</v>
      </c>
      <c r="G293" s="86">
        <f>MEDIANA!K15</f>
        <v>1.71</v>
      </c>
      <c r="H293" s="86">
        <f t="shared" si="18"/>
        <v>2.09</v>
      </c>
      <c r="I293" s="97">
        <f t="shared" si="19"/>
        <v>8.36</v>
      </c>
    </row>
    <row r="294" spans="1:9" ht="22.5">
      <c r="A294" s="171" t="s">
        <v>1228</v>
      </c>
      <c r="B294" s="163" t="s">
        <v>342</v>
      </c>
      <c r="C294" s="84" t="s">
        <v>626</v>
      </c>
      <c r="D294" s="164" t="s">
        <v>650</v>
      </c>
      <c r="E294" s="165" t="s">
        <v>4</v>
      </c>
      <c r="F294" s="85">
        <v>4</v>
      </c>
      <c r="G294" s="86">
        <f>MEDIANA!K16</f>
        <v>0.59</v>
      </c>
      <c r="H294" s="86">
        <f t="shared" si="18"/>
        <v>0.72</v>
      </c>
      <c r="I294" s="97">
        <f t="shared" si="19"/>
        <v>2.88</v>
      </c>
    </row>
    <row r="295" spans="1:9" ht="33.75">
      <c r="A295" s="171" t="s">
        <v>1229</v>
      </c>
      <c r="B295" s="163" t="s">
        <v>338</v>
      </c>
      <c r="C295" s="84">
        <v>91940</v>
      </c>
      <c r="D295" s="164" t="s">
        <v>197</v>
      </c>
      <c r="E295" s="165" t="s">
        <v>4</v>
      </c>
      <c r="F295" s="85">
        <v>41</v>
      </c>
      <c r="G295" s="86">
        <v>16.12</v>
      </c>
      <c r="H295" s="86">
        <f t="shared" si="18"/>
        <v>19.67</v>
      </c>
      <c r="I295" s="97">
        <f t="shared" si="19"/>
        <v>806.47</v>
      </c>
    </row>
    <row r="296" spans="1:9" ht="33.75">
      <c r="A296" s="171" t="s">
        <v>1230</v>
      </c>
      <c r="B296" s="163" t="s">
        <v>338</v>
      </c>
      <c r="C296" s="84">
        <v>95778</v>
      </c>
      <c r="D296" s="164" t="s">
        <v>196</v>
      </c>
      <c r="E296" s="165" t="s">
        <v>4</v>
      </c>
      <c r="F296" s="85">
        <v>2</v>
      </c>
      <c r="G296" s="86">
        <v>29.1</v>
      </c>
      <c r="H296" s="86">
        <f t="shared" si="18"/>
        <v>35.5</v>
      </c>
      <c r="I296" s="97">
        <f t="shared" si="19"/>
        <v>71</v>
      </c>
    </row>
    <row r="297" spans="1:9" ht="33.75">
      <c r="A297" s="171" t="s">
        <v>1231</v>
      </c>
      <c r="B297" s="163" t="s">
        <v>338</v>
      </c>
      <c r="C297" s="84">
        <v>95779</v>
      </c>
      <c r="D297" s="164" t="s">
        <v>195</v>
      </c>
      <c r="E297" s="165" t="s">
        <v>4</v>
      </c>
      <c r="F297" s="85">
        <v>10</v>
      </c>
      <c r="G297" s="86">
        <v>27.2</v>
      </c>
      <c r="H297" s="86">
        <f t="shared" si="18"/>
        <v>33.18</v>
      </c>
      <c r="I297" s="97">
        <f t="shared" si="19"/>
        <v>331.8</v>
      </c>
    </row>
    <row r="298" spans="1:9" ht="22.5">
      <c r="A298" s="171" t="s">
        <v>1232</v>
      </c>
      <c r="B298" s="163" t="s">
        <v>342</v>
      </c>
      <c r="C298" s="84" t="s">
        <v>627</v>
      </c>
      <c r="D298" s="164" t="s">
        <v>651</v>
      </c>
      <c r="E298" s="165" t="s">
        <v>4</v>
      </c>
      <c r="F298" s="85">
        <v>12</v>
      </c>
      <c r="G298" s="86">
        <f>MEDIANA!K17</f>
        <v>10.08</v>
      </c>
      <c r="H298" s="86">
        <f t="shared" si="18"/>
        <v>12.3</v>
      </c>
      <c r="I298" s="97">
        <f t="shared" si="19"/>
        <v>147.6</v>
      </c>
    </row>
    <row r="299" spans="1:9" ht="45">
      <c r="A299" s="171" t="s">
        <v>1233</v>
      </c>
      <c r="B299" s="163" t="s">
        <v>338</v>
      </c>
      <c r="C299" s="84">
        <v>95789</v>
      </c>
      <c r="D299" s="164" t="s">
        <v>194</v>
      </c>
      <c r="E299" s="165" t="s">
        <v>4</v>
      </c>
      <c r="F299" s="85">
        <v>1</v>
      </c>
      <c r="G299" s="86">
        <v>35.23</v>
      </c>
      <c r="H299" s="86">
        <f t="shared" si="18"/>
        <v>42.98</v>
      </c>
      <c r="I299" s="97">
        <f t="shared" si="19"/>
        <v>42.98</v>
      </c>
    </row>
    <row r="300" spans="1:9" ht="33.75">
      <c r="A300" s="171" t="s">
        <v>1234</v>
      </c>
      <c r="B300" s="163" t="s">
        <v>338</v>
      </c>
      <c r="C300" s="84">
        <v>95795</v>
      </c>
      <c r="D300" s="164" t="s">
        <v>193</v>
      </c>
      <c r="E300" s="165" t="s">
        <v>4</v>
      </c>
      <c r="F300" s="85">
        <v>6</v>
      </c>
      <c r="G300" s="86">
        <v>33.85</v>
      </c>
      <c r="H300" s="86">
        <f t="shared" si="18"/>
        <v>41.3</v>
      </c>
      <c r="I300" s="97">
        <f t="shared" si="19"/>
        <v>247.8</v>
      </c>
    </row>
    <row r="301" spans="1:9" ht="22.5">
      <c r="A301" s="171" t="s">
        <v>1235</v>
      </c>
      <c r="B301" s="163" t="s">
        <v>338</v>
      </c>
      <c r="C301" s="84">
        <v>93013</v>
      </c>
      <c r="D301" s="164" t="s">
        <v>201</v>
      </c>
      <c r="E301" s="165" t="s">
        <v>4</v>
      </c>
      <c r="F301" s="85">
        <v>4</v>
      </c>
      <c r="G301" s="86">
        <v>15.45</v>
      </c>
      <c r="H301" s="86">
        <f t="shared" si="18"/>
        <v>18.85</v>
      </c>
      <c r="I301" s="97">
        <f t="shared" si="19"/>
        <v>75.4</v>
      </c>
    </row>
    <row r="302" spans="1:9" ht="33.75">
      <c r="A302" s="171" t="s">
        <v>1236</v>
      </c>
      <c r="B302" s="163" t="s">
        <v>338</v>
      </c>
      <c r="C302" s="84">
        <v>91882</v>
      </c>
      <c r="D302" s="164" t="s">
        <v>202</v>
      </c>
      <c r="E302" s="165" t="s">
        <v>4</v>
      </c>
      <c r="F302" s="85">
        <v>4</v>
      </c>
      <c r="G302" s="86">
        <v>8.53</v>
      </c>
      <c r="H302" s="86">
        <f t="shared" si="18"/>
        <v>10.41</v>
      </c>
      <c r="I302" s="97">
        <f t="shared" si="19"/>
        <v>41.64</v>
      </c>
    </row>
    <row r="303" spans="1:9" ht="45">
      <c r="A303" s="171" t="s">
        <v>1237</v>
      </c>
      <c r="B303" s="163" t="s">
        <v>338</v>
      </c>
      <c r="C303" s="84">
        <v>95758</v>
      </c>
      <c r="D303" s="164" t="s">
        <v>200</v>
      </c>
      <c r="E303" s="165" t="s">
        <v>4</v>
      </c>
      <c r="F303" s="85">
        <v>46</v>
      </c>
      <c r="G303" s="86">
        <v>13.22</v>
      </c>
      <c r="H303" s="86">
        <f t="shared" si="18"/>
        <v>16.13</v>
      </c>
      <c r="I303" s="97">
        <f t="shared" si="19"/>
        <v>741.98</v>
      </c>
    </row>
    <row r="304" spans="1:9" ht="22.5">
      <c r="A304" s="171" t="s">
        <v>1238</v>
      </c>
      <c r="B304" s="163" t="s">
        <v>342</v>
      </c>
      <c r="C304" s="84" t="s">
        <v>628</v>
      </c>
      <c r="D304" s="164" t="s">
        <v>652</v>
      </c>
      <c r="E304" s="165" t="s">
        <v>4</v>
      </c>
      <c r="F304" s="85">
        <v>548</v>
      </c>
      <c r="G304" s="86">
        <f>MEDIANA!K18</f>
        <v>0.07</v>
      </c>
      <c r="H304" s="86">
        <f t="shared" si="18"/>
        <v>0.09</v>
      </c>
      <c r="I304" s="97">
        <f t="shared" si="19"/>
        <v>49.32</v>
      </c>
    </row>
    <row r="305" spans="1:9" ht="22.5">
      <c r="A305" s="171" t="s">
        <v>1239</v>
      </c>
      <c r="B305" s="163" t="s">
        <v>342</v>
      </c>
      <c r="C305" s="84" t="s">
        <v>629</v>
      </c>
      <c r="D305" s="164" t="s">
        <v>653</v>
      </c>
      <c r="E305" s="165" t="s">
        <v>4</v>
      </c>
      <c r="F305" s="85">
        <v>39</v>
      </c>
      <c r="G305" s="86">
        <f>MEDIANA!K19</f>
        <v>0.07</v>
      </c>
      <c r="H305" s="86">
        <f t="shared" si="18"/>
        <v>0.09</v>
      </c>
      <c r="I305" s="97">
        <f t="shared" si="19"/>
        <v>3.51</v>
      </c>
    </row>
    <row r="306" spans="1:9" ht="22.5">
      <c r="A306" s="171" t="s">
        <v>1240</v>
      </c>
      <c r="B306" s="163" t="s">
        <v>363</v>
      </c>
      <c r="C306" s="84">
        <v>4374</v>
      </c>
      <c r="D306" s="164" t="s">
        <v>325</v>
      </c>
      <c r="E306" s="165" t="s">
        <v>4</v>
      </c>
      <c r="F306" s="85">
        <v>39</v>
      </c>
      <c r="G306" s="86">
        <v>0.33</v>
      </c>
      <c r="H306" s="86">
        <f t="shared" si="18"/>
        <v>0.4</v>
      </c>
      <c r="I306" s="97">
        <f t="shared" si="19"/>
        <v>15.6</v>
      </c>
    </row>
    <row r="307" spans="1:9" ht="22.5">
      <c r="A307" s="171" t="s">
        <v>1241</v>
      </c>
      <c r="B307" s="163" t="s">
        <v>363</v>
      </c>
      <c r="C307" s="84">
        <v>11945</v>
      </c>
      <c r="D307" s="164" t="s">
        <v>323</v>
      </c>
      <c r="E307" s="165" t="s">
        <v>4</v>
      </c>
      <c r="F307" s="85">
        <v>62</v>
      </c>
      <c r="G307" s="86">
        <v>0.05</v>
      </c>
      <c r="H307" s="86">
        <f t="shared" si="18"/>
        <v>0.06</v>
      </c>
      <c r="I307" s="97">
        <f t="shared" si="19"/>
        <v>3.72</v>
      </c>
    </row>
    <row r="308" spans="1:9" ht="22.5">
      <c r="A308" s="171" t="s">
        <v>1242</v>
      </c>
      <c r="B308" s="163" t="s">
        <v>363</v>
      </c>
      <c r="C308" s="84">
        <v>4375</v>
      </c>
      <c r="D308" s="164" t="s">
        <v>322</v>
      </c>
      <c r="E308" s="165" t="s">
        <v>4</v>
      </c>
      <c r="F308" s="85">
        <v>312</v>
      </c>
      <c r="G308" s="86">
        <v>0.09</v>
      </c>
      <c r="H308" s="86">
        <f t="shared" si="18"/>
        <v>0.11</v>
      </c>
      <c r="I308" s="97">
        <f t="shared" si="19"/>
        <v>34.32</v>
      </c>
    </row>
    <row r="309" spans="1:9" ht="22.5">
      <c r="A309" s="171" t="s">
        <v>1243</v>
      </c>
      <c r="B309" s="163" t="s">
        <v>342</v>
      </c>
      <c r="C309" s="84" t="s">
        <v>630</v>
      </c>
      <c r="D309" s="164" t="s">
        <v>654</v>
      </c>
      <c r="E309" s="165" t="s">
        <v>4</v>
      </c>
      <c r="F309" s="85">
        <v>39</v>
      </c>
      <c r="G309" s="86">
        <f>MEDIANA!K20</f>
        <v>1.61</v>
      </c>
      <c r="H309" s="86">
        <f t="shared" si="18"/>
        <v>1.96</v>
      </c>
      <c r="I309" s="97">
        <f t="shared" si="19"/>
        <v>76.44</v>
      </c>
    </row>
    <row r="310" spans="1:9" ht="22.5">
      <c r="A310" s="171" t="s">
        <v>1244</v>
      </c>
      <c r="B310" s="163" t="s">
        <v>342</v>
      </c>
      <c r="C310" s="84" t="s">
        <v>631</v>
      </c>
      <c r="D310" s="164" t="s">
        <v>655</v>
      </c>
      <c r="E310" s="165" t="s">
        <v>4</v>
      </c>
      <c r="F310" s="85">
        <v>62</v>
      </c>
      <c r="G310" s="86">
        <f>MEDIANA!K21</f>
        <v>0.09</v>
      </c>
      <c r="H310" s="86">
        <f t="shared" si="18"/>
        <v>0.11</v>
      </c>
      <c r="I310" s="97">
        <f t="shared" si="19"/>
        <v>6.82</v>
      </c>
    </row>
    <row r="311" spans="1:9" ht="22.5">
      <c r="A311" s="171" t="s">
        <v>1245</v>
      </c>
      <c r="B311" s="163" t="s">
        <v>342</v>
      </c>
      <c r="C311" s="84" t="s">
        <v>632</v>
      </c>
      <c r="D311" s="164" t="s">
        <v>656</v>
      </c>
      <c r="E311" s="165" t="s">
        <v>4</v>
      </c>
      <c r="F311" s="85">
        <v>312</v>
      </c>
      <c r="G311" s="86">
        <f>MEDIANA!K22</f>
        <v>0.15</v>
      </c>
      <c r="H311" s="86">
        <f t="shared" si="18"/>
        <v>0.18</v>
      </c>
      <c r="I311" s="97">
        <f t="shared" si="19"/>
        <v>56.16</v>
      </c>
    </row>
    <row r="312" spans="1:9" ht="22.5">
      <c r="A312" s="171" t="s">
        <v>1246</v>
      </c>
      <c r="B312" s="163" t="s">
        <v>342</v>
      </c>
      <c r="C312" s="84" t="s">
        <v>633</v>
      </c>
      <c r="D312" s="164" t="s">
        <v>657</v>
      </c>
      <c r="E312" s="165" t="s">
        <v>4</v>
      </c>
      <c r="F312" s="85">
        <v>39</v>
      </c>
      <c r="G312" s="86">
        <f>MEDIANA!K23</f>
        <v>0.51</v>
      </c>
      <c r="H312" s="86">
        <f t="shared" si="18"/>
        <v>0.62</v>
      </c>
      <c r="I312" s="97">
        <f t="shared" si="19"/>
        <v>24.18</v>
      </c>
    </row>
    <row r="313" spans="1:9" ht="22.5">
      <c r="A313" s="171" t="s">
        <v>1247</v>
      </c>
      <c r="B313" s="163" t="s">
        <v>342</v>
      </c>
      <c r="C313" s="84" t="s">
        <v>634</v>
      </c>
      <c r="D313" s="164" t="s">
        <v>658</v>
      </c>
      <c r="E313" s="165" t="s">
        <v>4</v>
      </c>
      <c r="F313" s="85">
        <v>400</v>
      </c>
      <c r="G313" s="86">
        <f>MEDIANA!K24</f>
        <v>0.21000000000000002</v>
      </c>
      <c r="H313" s="86">
        <f t="shared" si="18"/>
        <v>0.26</v>
      </c>
      <c r="I313" s="97">
        <f t="shared" si="19"/>
        <v>104</v>
      </c>
    </row>
    <row r="314" spans="1:9" ht="22.5">
      <c r="A314" s="171" t="s">
        <v>1248</v>
      </c>
      <c r="B314" s="163" t="s">
        <v>363</v>
      </c>
      <c r="C314" s="84">
        <v>39997</v>
      </c>
      <c r="D314" s="164" t="s">
        <v>291</v>
      </c>
      <c r="E314" s="165" t="s">
        <v>4</v>
      </c>
      <c r="F314" s="85">
        <v>468</v>
      </c>
      <c r="G314" s="86">
        <v>0.22</v>
      </c>
      <c r="H314" s="86">
        <f t="shared" si="18"/>
        <v>0.27</v>
      </c>
      <c r="I314" s="97">
        <f t="shared" si="19"/>
        <v>126.36</v>
      </c>
    </row>
    <row r="315" spans="1:9" ht="22.5">
      <c r="A315" s="171" t="s">
        <v>1249</v>
      </c>
      <c r="B315" s="163" t="s">
        <v>363</v>
      </c>
      <c r="C315" s="84">
        <v>39996</v>
      </c>
      <c r="D315" s="164" t="s">
        <v>272</v>
      </c>
      <c r="E315" s="165" t="s">
        <v>82</v>
      </c>
      <c r="F315" s="85">
        <v>117</v>
      </c>
      <c r="G315" s="86">
        <v>3.44</v>
      </c>
      <c r="H315" s="86">
        <f t="shared" si="18"/>
        <v>4.2</v>
      </c>
      <c r="I315" s="97">
        <f t="shared" si="19"/>
        <v>491.4</v>
      </c>
    </row>
    <row r="316" spans="1:9" ht="33.75">
      <c r="A316" s="171" t="s">
        <v>1250</v>
      </c>
      <c r="B316" s="163" t="s">
        <v>338</v>
      </c>
      <c r="C316" s="84">
        <v>91926</v>
      </c>
      <c r="D316" s="164" t="s">
        <v>199</v>
      </c>
      <c r="E316" s="165" t="s">
        <v>82</v>
      </c>
      <c r="F316" s="85">
        <v>205.25</v>
      </c>
      <c r="G316" s="86">
        <v>4.08</v>
      </c>
      <c r="H316" s="86">
        <f t="shared" si="18"/>
        <v>4.98</v>
      </c>
      <c r="I316" s="97">
        <f t="shared" si="19"/>
        <v>1022.15</v>
      </c>
    </row>
    <row r="317" spans="1:9" ht="33.75">
      <c r="A317" s="171" t="s">
        <v>1251</v>
      </c>
      <c r="B317" s="163" t="s">
        <v>338</v>
      </c>
      <c r="C317" s="84">
        <v>91926</v>
      </c>
      <c r="D317" s="164" t="s">
        <v>199</v>
      </c>
      <c r="E317" s="165" t="s">
        <v>82</v>
      </c>
      <c r="F317" s="85">
        <v>951.72</v>
      </c>
      <c r="G317" s="86">
        <v>4.08</v>
      </c>
      <c r="H317" s="86">
        <f t="shared" si="18"/>
        <v>4.98</v>
      </c>
      <c r="I317" s="97">
        <f t="shared" si="19"/>
        <v>4739.57</v>
      </c>
    </row>
    <row r="318" spans="1:9" ht="33.75">
      <c r="A318" s="171" t="s">
        <v>1252</v>
      </c>
      <c r="B318" s="163" t="s">
        <v>338</v>
      </c>
      <c r="C318" s="84">
        <v>91926</v>
      </c>
      <c r="D318" s="164" t="s">
        <v>199</v>
      </c>
      <c r="E318" s="165" t="s">
        <v>82</v>
      </c>
      <c r="F318" s="85">
        <v>837.42</v>
      </c>
      <c r="G318" s="86">
        <v>4.08</v>
      </c>
      <c r="H318" s="86">
        <f t="shared" si="18"/>
        <v>4.98</v>
      </c>
      <c r="I318" s="97">
        <f t="shared" si="19"/>
        <v>4170.35</v>
      </c>
    </row>
    <row r="319" spans="1:9" ht="33.75">
      <c r="A319" s="171" t="s">
        <v>1253</v>
      </c>
      <c r="B319" s="163" t="s">
        <v>338</v>
      </c>
      <c r="C319" s="84">
        <v>91926</v>
      </c>
      <c r="D319" s="164" t="s">
        <v>199</v>
      </c>
      <c r="E319" s="165" t="s">
        <v>82</v>
      </c>
      <c r="F319" s="85">
        <v>505.57</v>
      </c>
      <c r="G319" s="86">
        <v>4.08</v>
      </c>
      <c r="H319" s="86">
        <f t="shared" si="18"/>
        <v>4.98</v>
      </c>
      <c r="I319" s="97">
        <f t="shared" si="19"/>
        <v>2517.74</v>
      </c>
    </row>
    <row r="320" spans="1:9" ht="33.75">
      <c r="A320" s="171" t="s">
        <v>1254</v>
      </c>
      <c r="B320" s="163" t="s">
        <v>338</v>
      </c>
      <c r="C320" s="84">
        <v>91926</v>
      </c>
      <c r="D320" s="164" t="s">
        <v>199</v>
      </c>
      <c r="E320" s="165" t="s">
        <v>82</v>
      </c>
      <c r="F320" s="85">
        <v>86.8</v>
      </c>
      <c r="G320" s="86">
        <v>4.08</v>
      </c>
      <c r="H320" s="86">
        <f t="shared" si="18"/>
        <v>4.98</v>
      </c>
      <c r="I320" s="97">
        <f t="shared" si="19"/>
        <v>432.26</v>
      </c>
    </row>
    <row r="321" spans="1:9" ht="33.75">
      <c r="A321" s="171" t="s">
        <v>1255</v>
      </c>
      <c r="B321" s="163" t="s">
        <v>338</v>
      </c>
      <c r="C321" s="84">
        <v>91930</v>
      </c>
      <c r="D321" s="164" t="s">
        <v>198</v>
      </c>
      <c r="E321" s="165" t="s">
        <v>82</v>
      </c>
      <c r="F321" s="85">
        <v>125.2</v>
      </c>
      <c r="G321" s="86">
        <v>8.9</v>
      </c>
      <c r="H321" s="86">
        <f t="shared" si="18"/>
        <v>10.86</v>
      </c>
      <c r="I321" s="97">
        <f t="shared" si="19"/>
        <v>1359.67</v>
      </c>
    </row>
    <row r="322" spans="1:9" ht="33.75">
      <c r="A322" s="171" t="s">
        <v>1256</v>
      </c>
      <c r="B322" s="163" t="s">
        <v>338</v>
      </c>
      <c r="C322" s="84">
        <v>91930</v>
      </c>
      <c r="D322" s="164" t="s">
        <v>198</v>
      </c>
      <c r="E322" s="165" t="s">
        <v>82</v>
      </c>
      <c r="F322" s="85">
        <v>9.7</v>
      </c>
      <c r="G322" s="86">
        <v>8.9</v>
      </c>
      <c r="H322" s="86">
        <f t="shared" si="18"/>
        <v>10.86</v>
      </c>
      <c r="I322" s="97">
        <f t="shared" si="19"/>
        <v>105.34</v>
      </c>
    </row>
    <row r="323" spans="1:9" ht="33.75">
      <c r="A323" s="171" t="s">
        <v>1257</v>
      </c>
      <c r="B323" s="163" t="s">
        <v>338</v>
      </c>
      <c r="C323" s="84">
        <v>91930</v>
      </c>
      <c r="D323" s="164" t="s">
        <v>198</v>
      </c>
      <c r="E323" s="165" t="s">
        <v>82</v>
      </c>
      <c r="F323" s="85">
        <v>62.4</v>
      </c>
      <c r="G323" s="86">
        <v>8.9</v>
      </c>
      <c r="H323" s="86">
        <f t="shared" si="18"/>
        <v>10.86</v>
      </c>
      <c r="I323" s="97">
        <f t="shared" si="19"/>
        <v>677.66</v>
      </c>
    </row>
    <row r="324" spans="1:9" ht="33.75">
      <c r="A324" s="171" t="s">
        <v>1258</v>
      </c>
      <c r="B324" s="163" t="s">
        <v>338</v>
      </c>
      <c r="C324" s="84">
        <v>91930</v>
      </c>
      <c r="D324" s="164" t="s">
        <v>198</v>
      </c>
      <c r="E324" s="165" t="s">
        <v>82</v>
      </c>
      <c r="F324" s="85">
        <v>125.2</v>
      </c>
      <c r="G324" s="86">
        <v>8.9</v>
      </c>
      <c r="H324" s="86">
        <f t="shared" si="18"/>
        <v>10.86</v>
      </c>
      <c r="I324" s="97">
        <f t="shared" si="19"/>
        <v>1359.67</v>
      </c>
    </row>
    <row r="325" spans="1:9" ht="33.75">
      <c r="A325" s="171" t="s">
        <v>1259</v>
      </c>
      <c r="B325" s="163" t="s">
        <v>338</v>
      </c>
      <c r="C325" s="84">
        <v>91930</v>
      </c>
      <c r="D325" s="164" t="s">
        <v>198</v>
      </c>
      <c r="E325" s="165" t="s">
        <v>82</v>
      </c>
      <c r="F325" s="85">
        <v>53.1</v>
      </c>
      <c r="G325" s="86">
        <v>8.9</v>
      </c>
      <c r="H325" s="86">
        <f t="shared" si="18"/>
        <v>10.86</v>
      </c>
      <c r="I325" s="97">
        <f t="shared" si="19"/>
        <v>576.67</v>
      </c>
    </row>
    <row r="326" spans="1:9" ht="22.5">
      <c r="A326" s="171" t="s">
        <v>1260</v>
      </c>
      <c r="B326" s="163" t="s">
        <v>342</v>
      </c>
      <c r="C326" s="84" t="s">
        <v>635</v>
      </c>
      <c r="D326" s="164" t="s">
        <v>659</v>
      </c>
      <c r="E326" s="165" t="s">
        <v>4</v>
      </c>
      <c r="F326" s="85">
        <v>4</v>
      </c>
      <c r="G326" s="86">
        <f>MEDIANA!K25</f>
        <v>259.31</v>
      </c>
      <c r="H326" s="86">
        <f t="shared" si="18"/>
        <v>316.36</v>
      </c>
      <c r="I326" s="97">
        <f t="shared" si="19"/>
        <v>1265.44</v>
      </c>
    </row>
    <row r="327" spans="1:9" ht="33.75">
      <c r="A327" s="171" t="s">
        <v>1261</v>
      </c>
      <c r="B327" s="163" t="s">
        <v>338</v>
      </c>
      <c r="C327" s="84">
        <v>91955</v>
      </c>
      <c r="D327" s="164" t="s">
        <v>190</v>
      </c>
      <c r="E327" s="165" t="s">
        <v>4</v>
      </c>
      <c r="F327" s="85">
        <v>1</v>
      </c>
      <c r="G327" s="86">
        <v>33.82</v>
      </c>
      <c r="H327" s="86">
        <f t="shared" si="18"/>
        <v>41.26</v>
      </c>
      <c r="I327" s="97">
        <f t="shared" si="19"/>
        <v>41.26</v>
      </c>
    </row>
    <row r="328" spans="1:9" ht="45">
      <c r="A328" s="171" t="s">
        <v>1262</v>
      </c>
      <c r="B328" s="163" t="s">
        <v>338</v>
      </c>
      <c r="C328" s="84">
        <v>91963</v>
      </c>
      <c r="D328" s="164" t="s">
        <v>189</v>
      </c>
      <c r="E328" s="165" t="s">
        <v>4</v>
      </c>
      <c r="F328" s="85">
        <v>1</v>
      </c>
      <c r="G328" s="86">
        <v>71.82</v>
      </c>
      <c r="H328" s="86">
        <f t="shared" si="18"/>
        <v>87.62</v>
      </c>
      <c r="I328" s="97">
        <f t="shared" si="19"/>
        <v>87.62</v>
      </c>
    </row>
    <row r="329" spans="1:9" ht="33.75">
      <c r="A329" s="171" t="s">
        <v>1263</v>
      </c>
      <c r="B329" s="163" t="s">
        <v>338</v>
      </c>
      <c r="C329" s="84">
        <v>91953</v>
      </c>
      <c r="D329" s="164" t="s">
        <v>191</v>
      </c>
      <c r="E329" s="165" t="s">
        <v>4</v>
      </c>
      <c r="F329" s="85">
        <v>3</v>
      </c>
      <c r="G329" s="86">
        <v>27.25</v>
      </c>
      <c r="H329" s="86">
        <f t="shared" si="18"/>
        <v>33.25</v>
      </c>
      <c r="I329" s="97">
        <f t="shared" si="19"/>
        <v>99.75</v>
      </c>
    </row>
    <row r="330" spans="1:9" ht="22.5">
      <c r="A330" s="171" t="s">
        <v>1264</v>
      </c>
      <c r="B330" s="163" t="s">
        <v>363</v>
      </c>
      <c r="C330" s="84">
        <v>38091</v>
      </c>
      <c r="D330" s="164" t="s">
        <v>313</v>
      </c>
      <c r="E330" s="165" t="s">
        <v>4</v>
      </c>
      <c r="F330" s="85">
        <v>8</v>
      </c>
      <c r="G330" s="86">
        <v>2.38</v>
      </c>
      <c r="H330" s="86">
        <f t="shared" si="18"/>
        <v>2.9</v>
      </c>
      <c r="I330" s="97">
        <f t="shared" si="19"/>
        <v>23.2</v>
      </c>
    </row>
    <row r="331" spans="1:9" ht="22.5">
      <c r="A331" s="171" t="s">
        <v>1265</v>
      </c>
      <c r="B331" s="163" t="s">
        <v>363</v>
      </c>
      <c r="C331" s="84">
        <v>38092</v>
      </c>
      <c r="D331" s="164" t="s">
        <v>312</v>
      </c>
      <c r="E331" s="165" t="s">
        <v>4</v>
      </c>
      <c r="F331" s="85">
        <v>19</v>
      </c>
      <c r="G331" s="86">
        <v>2.25</v>
      </c>
      <c r="H331" s="86">
        <f t="shared" si="18"/>
        <v>2.75</v>
      </c>
      <c r="I331" s="97">
        <f t="shared" si="19"/>
        <v>52.25</v>
      </c>
    </row>
    <row r="332" spans="1:9" ht="22.5">
      <c r="A332" s="171" t="s">
        <v>1266</v>
      </c>
      <c r="B332" s="163" t="s">
        <v>363</v>
      </c>
      <c r="C332" s="84">
        <v>38093</v>
      </c>
      <c r="D332" s="164" t="s">
        <v>311</v>
      </c>
      <c r="E332" s="165" t="s">
        <v>4</v>
      </c>
      <c r="F332" s="85">
        <v>9</v>
      </c>
      <c r="G332" s="86">
        <v>2.33</v>
      </c>
      <c r="H332" s="86">
        <f t="shared" si="18"/>
        <v>2.84</v>
      </c>
      <c r="I332" s="97">
        <f t="shared" si="19"/>
        <v>25.56</v>
      </c>
    </row>
    <row r="333" spans="1:9" ht="33.75">
      <c r="A333" s="171" t="s">
        <v>1267</v>
      </c>
      <c r="B333" s="163" t="s">
        <v>338</v>
      </c>
      <c r="C333" s="84">
        <v>92022</v>
      </c>
      <c r="D333" s="164" t="s">
        <v>185</v>
      </c>
      <c r="E333" s="165" t="s">
        <v>4</v>
      </c>
      <c r="F333" s="85">
        <v>6</v>
      </c>
      <c r="G333" s="86">
        <v>40.17</v>
      </c>
      <c r="H333" s="86">
        <f t="shared" si="18"/>
        <v>49.01</v>
      </c>
      <c r="I333" s="97">
        <f t="shared" si="19"/>
        <v>294.06</v>
      </c>
    </row>
    <row r="334" spans="1:9" ht="33.75">
      <c r="A334" s="171" t="s">
        <v>1268</v>
      </c>
      <c r="B334" s="163" t="s">
        <v>338</v>
      </c>
      <c r="C334" s="84">
        <v>92006</v>
      </c>
      <c r="D334" s="164" t="s">
        <v>186</v>
      </c>
      <c r="E334" s="165" t="s">
        <v>4</v>
      </c>
      <c r="F334" s="85">
        <v>3</v>
      </c>
      <c r="G334" s="86">
        <v>37.66</v>
      </c>
      <c r="H334" s="86">
        <f t="shared" si="18"/>
        <v>45.95</v>
      </c>
      <c r="I334" s="97">
        <f t="shared" si="19"/>
        <v>137.85</v>
      </c>
    </row>
    <row r="335" spans="1:9" ht="33.75">
      <c r="A335" s="171" t="s">
        <v>1269</v>
      </c>
      <c r="B335" s="163" t="s">
        <v>338</v>
      </c>
      <c r="C335" s="84">
        <v>91990</v>
      </c>
      <c r="D335" s="164" t="s">
        <v>188</v>
      </c>
      <c r="E335" s="165" t="s">
        <v>4</v>
      </c>
      <c r="F335" s="85">
        <v>16</v>
      </c>
      <c r="G335" s="86">
        <v>34.74</v>
      </c>
      <c r="H335" s="86">
        <f t="shared" si="18"/>
        <v>42.38</v>
      </c>
      <c r="I335" s="97">
        <f t="shared" si="19"/>
        <v>678.08</v>
      </c>
    </row>
    <row r="336" spans="1:9" ht="33.75">
      <c r="A336" s="171" t="s">
        <v>1270</v>
      </c>
      <c r="B336" s="163" t="s">
        <v>338</v>
      </c>
      <c r="C336" s="84">
        <v>91991</v>
      </c>
      <c r="D336" s="164" t="s">
        <v>187</v>
      </c>
      <c r="E336" s="165" t="s">
        <v>4</v>
      </c>
      <c r="F336" s="85">
        <v>3</v>
      </c>
      <c r="G336" s="86">
        <v>36.88</v>
      </c>
      <c r="H336" s="86">
        <f t="shared" si="18"/>
        <v>44.99</v>
      </c>
      <c r="I336" s="97">
        <f t="shared" si="19"/>
        <v>134.97</v>
      </c>
    </row>
    <row r="337" spans="1:9" ht="22.5">
      <c r="A337" s="171" t="s">
        <v>1271</v>
      </c>
      <c r="B337" s="163" t="s">
        <v>342</v>
      </c>
      <c r="C337" s="84" t="s">
        <v>636</v>
      </c>
      <c r="D337" s="164" t="s">
        <v>721</v>
      </c>
      <c r="E337" s="165" t="s">
        <v>4</v>
      </c>
      <c r="F337" s="85">
        <v>1</v>
      </c>
      <c r="G337" s="86">
        <f>MEDIANA!K26</f>
        <v>4.51</v>
      </c>
      <c r="H337" s="86">
        <f t="shared" si="18"/>
        <v>5.5</v>
      </c>
      <c r="I337" s="97">
        <f t="shared" si="19"/>
        <v>5.5</v>
      </c>
    </row>
    <row r="338" spans="1:9" ht="22.5">
      <c r="A338" s="171" t="s">
        <v>1272</v>
      </c>
      <c r="B338" s="163" t="s">
        <v>342</v>
      </c>
      <c r="C338" s="84" t="s">
        <v>637</v>
      </c>
      <c r="D338" s="164" t="s">
        <v>673</v>
      </c>
      <c r="E338" s="165" t="s">
        <v>4</v>
      </c>
      <c r="F338" s="85">
        <v>19</v>
      </c>
      <c r="G338" s="86">
        <f>MEDIANA!K27</f>
        <v>2.24</v>
      </c>
      <c r="H338" s="86">
        <f t="shared" si="18"/>
        <v>2.73</v>
      </c>
      <c r="I338" s="97">
        <f t="shared" si="19"/>
        <v>51.87</v>
      </c>
    </row>
    <row r="339" spans="1:9" ht="22.5">
      <c r="A339" s="171" t="s">
        <v>1273</v>
      </c>
      <c r="B339" s="163" t="s">
        <v>342</v>
      </c>
      <c r="C339" s="84" t="s">
        <v>638</v>
      </c>
      <c r="D339" s="164" t="s">
        <v>674</v>
      </c>
      <c r="E339" s="165" t="s">
        <v>4</v>
      </c>
      <c r="F339" s="85">
        <v>11</v>
      </c>
      <c r="G339" s="86">
        <f>MEDIANA!K28</f>
        <v>6.64</v>
      </c>
      <c r="H339" s="86">
        <f t="shared" si="18"/>
        <v>8.1</v>
      </c>
      <c r="I339" s="97">
        <f t="shared" si="19"/>
        <v>89.1</v>
      </c>
    </row>
    <row r="340" spans="1:9" s="261" customFormat="1" ht="33.75">
      <c r="A340" s="253" t="s">
        <v>1274</v>
      </c>
      <c r="B340" s="254" t="s">
        <v>338</v>
      </c>
      <c r="C340" s="255">
        <f>QUANTITATIVO!C694</f>
        <v>93654</v>
      </c>
      <c r="D340" s="256" t="str">
        <f>QUANTITATIVO!D694</f>
        <v>DISJUNTOR MONOPOLAR TIPO DIN, CORRENTE NOMINAL DE 16A - FORNECIMENTO E INSTALAÇÃO. AF_10/2020</v>
      </c>
      <c r="E340" s="165" t="s">
        <v>4</v>
      </c>
      <c r="F340" s="258">
        <v>3</v>
      </c>
      <c r="G340" s="259">
        <v>12.65</v>
      </c>
      <c r="H340" s="259">
        <f t="shared" si="18"/>
        <v>15.43</v>
      </c>
      <c r="I340" s="260">
        <f t="shared" si="19"/>
        <v>46.29</v>
      </c>
    </row>
    <row r="341" spans="1:9" s="261" customFormat="1" ht="33.75">
      <c r="A341" s="253" t="s">
        <v>1275</v>
      </c>
      <c r="B341" s="254" t="s">
        <v>338</v>
      </c>
      <c r="C341" s="255">
        <f>QUANTITATIVO!C696</f>
        <v>93655</v>
      </c>
      <c r="D341" s="256" t="str">
        <f>QUANTITATIVO!D696</f>
        <v>DISJUNTOR MONOPOLAR TIPO DIN, CORRENTE NOMINAL DE 20A -FORNECIMENTO E INSTALAÇÃO. AF_10/2020</v>
      </c>
      <c r="E341" s="165" t="s">
        <v>4</v>
      </c>
      <c r="F341" s="258">
        <v>5</v>
      </c>
      <c r="G341" s="259">
        <v>13.89</v>
      </c>
      <c r="H341" s="259">
        <f t="shared" si="18"/>
        <v>16.95</v>
      </c>
      <c r="I341" s="260">
        <f t="shared" si="19"/>
        <v>84.75</v>
      </c>
    </row>
    <row r="342" spans="1:9" s="261" customFormat="1" ht="33.75">
      <c r="A342" s="253" t="s">
        <v>1276</v>
      </c>
      <c r="B342" s="254" t="s">
        <v>338</v>
      </c>
      <c r="C342" s="255">
        <f>QUANTITATIVO!C698</f>
        <v>93657</v>
      </c>
      <c r="D342" s="256" t="str">
        <f>QUANTITATIVO!D698</f>
        <v>DISJUNTOR MONOPOLAR TIPO DIN, CORRENTE NOMINAL DE 32A -FORNECIMENTO E INSTALAÇÃO. AF_10/2020</v>
      </c>
      <c r="E342" s="165" t="s">
        <v>4</v>
      </c>
      <c r="F342" s="258">
        <v>8</v>
      </c>
      <c r="G342" s="259">
        <v>15.43</v>
      </c>
      <c r="H342" s="259">
        <f t="shared" si="18"/>
        <v>18.82</v>
      </c>
      <c r="I342" s="260">
        <f t="shared" si="19"/>
        <v>150.56</v>
      </c>
    </row>
    <row r="343" spans="1:9" ht="22.5">
      <c r="A343" s="171" t="s">
        <v>1277</v>
      </c>
      <c r="B343" s="163" t="s">
        <v>342</v>
      </c>
      <c r="C343" s="84" t="s">
        <v>639</v>
      </c>
      <c r="D343" s="164" t="s">
        <v>722</v>
      </c>
      <c r="E343" s="165" t="s">
        <v>4</v>
      </c>
      <c r="F343" s="85">
        <v>1</v>
      </c>
      <c r="G343" s="86">
        <f>MEDIANA!K29</f>
        <v>0</v>
      </c>
      <c r="H343" s="86">
        <f t="shared" si="18"/>
        <v>0</v>
      </c>
      <c r="I343" s="97">
        <f t="shared" si="19"/>
        <v>0</v>
      </c>
    </row>
    <row r="344" spans="1:9" ht="22.5">
      <c r="A344" s="171" t="s">
        <v>1278</v>
      </c>
      <c r="B344" s="163" t="s">
        <v>342</v>
      </c>
      <c r="C344" s="84" t="s">
        <v>640</v>
      </c>
      <c r="D344" s="164" t="s">
        <v>723</v>
      </c>
      <c r="E344" s="165" t="s">
        <v>4</v>
      </c>
      <c r="F344" s="85">
        <v>1</v>
      </c>
      <c r="G344" s="86">
        <f>MEDIANA!K30</f>
        <v>17.05</v>
      </c>
      <c r="H344" s="86">
        <f t="shared" si="18"/>
        <v>20.8</v>
      </c>
      <c r="I344" s="97">
        <f t="shared" si="19"/>
        <v>20.8</v>
      </c>
    </row>
    <row r="345" spans="1:9" ht="22.5">
      <c r="A345" s="171" t="s">
        <v>1279</v>
      </c>
      <c r="B345" s="163" t="s">
        <v>342</v>
      </c>
      <c r="C345" s="84" t="s">
        <v>641</v>
      </c>
      <c r="D345" s="164" t="s">
        <v>686</v>
      </c>
      <c r="E345" s="165" t="s">
        <v>82</v>
      </c>
      <c r="F345" s="85">
        <v>52.7</v>
      </c>
      <c r="G345" s="86">
        <f>MEDIANA!K31</f>
        <v>44.86</v>
      </c>
      <c r="H345" s="86">
        <f t="shared" si="18"/>
        <v>54.73</v>
      </c>
      <c r="I345" s="97">
        <f t="shared" si="19"/>
        <v>2884.27</v>
      </c>
    </row>
    <row r="346" spans="1:9" ht="22.5">
      <c r="A346" s="171" t="s">
        <v>1280</v>
      </c>
      <c r="B346" s="163" t="s">
        <v>342</v>
      </c>
      <c r="C346" s="84" t="s">
        <v>642</v>
      </c>
      <c r="D346" s="164" t="s">
        <v>724</v>
      </c>
      <c r="E346" s="165" t="s">
        <v>4</v>
      </c>
      <c r="F346" s="85">
        <v>39</v>
      </c>
      <c r="G346" s="86">
        <f>MEDIANA!K32</f>
        <v>2.33</v>
      </c>
      <c r="H346" s="86">
        <f t="shared" si="18"/>
        <v>2.84</v>
      </c>
      <c r="I346" s="97">
        <f t="shared" si="19"/>
        <v>110.76</v>
      </c>
    </row>
    <row r="347" spans="1:9" ht="22.5">
      <c r="A347" s="171" t="s">
        <v>1281</v>
      </c>
      <c r="B347" s="163" t="s">
        <v>342</v>
      </c>
      <c r="C347" s="84" t="s">
        <v>643</v>
      </c>
      <c r="D347" s="164" t="s">
        <v>725</v>
      </c>
      <c r="E347" s="165" t="s">
        <v>4</v>
      </c>
      <c r="F347" s="85">
        <v>7</v>
      </c>
      <c r="G347" s="86">
        <f>MEDIANA!K33</f>
        <v>4.24</v>
      </c>
      <c r="H347" s="86">
        <f t="shared" si="18"/>
        <v>5.17</v>
      </c>
      <c r="I347" s="97">
        <f t="shared" si="19"/>
        <v>36.19</v>
      </c>
    </row>
    <row r="348" spans="1:9" ht="22.5">
      <c r="A348" s="171" t="s">
        <v>1282</v>
      </c>
      <c r="B348" s="163" t="s">
        <v>342</v>
      </c>
      <c r="C348" s="84" t="s">
        <v>644</v>
      </c>
      <c r="D348" s="164" t="s">
        <v>726</v>
      </c>
      <c r="E348" s="165" t="s">
        <v>4</v>
      </c>
      <c r="F348" s="85">
        <v>5</v>
      </c>
      <c r="G348" s="86">
        <f>MEDIANA!K34</f>
        <v>21.91</v>
      </c>
      <c r="H348" s="86">
        <f t="shared" si="18"/>
        <v>26.73</v>
      </c>
      <c r="I348" s="97">
        <f t="shared" si="19"/>
        <v>133.65</v>
      </c>
    </row>
    <row r="349" spans="1:9" s="261" customFormat="1" ht="22.5">
      <c r="A349" s="253" t="s">
        <v>1283</v>
      </c>
      <c r="B349" s="254" t="s">
        <v>342</v>
      </c>
      <c r="C349" s="255" t="s">
        <v>645</v>
      </c>
      <c r="D349" s="256" t="s">
        <v>727</v>
      </c>
      <c r="E349" s="257" t="s">
        <v>4</v>
      </c>
      <c r="F349" s="258">
        <v>20</v>
      </c>
      <c r="G349" s="259">
        <f>MEDIANA!K35</f>
        <v>18.45</v>
      </c>
      <c r="H349" s="259">
        <f t="shared" si="18"/>
        <v>22.51</v>
      </c>
      <c r="I349" s="260">
        <f t="shared" si="19"/>
        <v>450.2</v>
      </c>
    </row>
    <row r="350" spans="1:9" ht="22.5">
      <c r="A350" s="171" t="s">
        <v>1284</v>
      </c>
      <c r="B350" s="163" t="s">
        <v>342</v>
      </c>
      <c r="C350" s="84" t="s">
        <v>646</v>
      </c>
      <c r="D350" s="164" t="s">
        <v>728</v>
      </c>
      <c r="E350" s="165" t="s">
        <v>4</v>
      </c>
      <c r="F350" s="85">
        <v>80</v>
      </c>
      <c r="G350" s="86">
        <f>MEDIANA!K36</f>
        <v>36.9</v>
      </c>
      <c r="H350" s="86">
        <f t="shared" si="18"/>
        <v>45.02</v>
      </c>
      <c r="I350" s="97">
        <f t="shared" si="19"/>
        <v>3601.6</v>
      </c>
    </row>
    <row r="351" spans="1:9" ht="22.5">
      <c r="A351" s="171" t="s">
        <v>1285</v>
      </c>
      <c r="B351" s="163" t="s">
        <v>342</v>
      </c>
      <c r="C351" s="84" t="s">
        <v>692</v>
      </c>
      <c r="D351" s="164" t="s">
        <v>729</v>
      </c>
      <c r="E351" s="165" t="s">
        <v>4</v>
      </c>
      <c r="F351" s="85">
        <v>7</v>
      </c>
      <c r="G351" s="86">
        <f>MEDIANA!K37</f>
        <v>4.24</v>
      </c>
      <c r="H351" s="86">
        <f t="shared" si="18"/>
        <v>5.17</v>
      </c>
      <c r="I351" s="97">
        <f t="shared" si="19"/>
        <v>36.19</v>
      </c>
    </row>
    <row r="352" spans="1:9" ht="22.5">
      <c r="A352" s="171" t="s">
        <v>1286</v>
      </c>
      <c r="B352" s="163" t="s">
        <v>342</v>
      </c>
      <c r="C352" s="84" t="s">
        <v>693</v>
      </c>
      <c r="D352" s="164" t="s">
        <v>730</v>
      </c>
      <c r="E352" s="165" t="s">
        <v>4</v>
      </c>
      <c r="F352" s="85">
        <v>5</v>
      </c>
      <c r="G352" s="86">
        <f>MEDIANA!K38</f>
        <v>21.91</v>
      </c>
      <c r="H352" s="86">
        <f t="shared" si="18"/>
        <v>26.73</v>
      </c>
      <c r="I352" s="97">
        <f t="shared" si="19"/>
        <v>133.65</v>
      </c>
    </row>
    <row r="353" spans="1:9" ht="22.5">
      <c r="A353" s="171" t="s">
        <v>1287</v>
      </c>
      <c r="B353" s="163" t="s">
        <v>342</v>
      </c>
      <c r="C353" s="84" t="s">
        <v>694</v>
      </c>
      <c r="D353" s="164" t="s">
        <v>731</v>
      </c>
      <c r="E353" s="165" t="s">
        <v>4</v>
      </c>
      <c r="F353" s="85">
        <v>1</v>
      </c>
      <c r="G353" s="86">
        <f>MEDIANA!K39</f>
        <v>4.92</v>
      </c>
      <c r="H353" s="86">
        <f t="shared" si="18"/>
        <v>6</v>
      </c>
      <c r="I353" s="97">
        <f t="shared" si="19"/>
        <v>6</v>
      </c>
    </row>
    <row r="354" spans="1:9" ht="22.5">
      <c r="A354" s="171" t="s">
        <v>1288</v>
      </c>
      <c r="B354" s="163" t="s">
        <v>342</v>
      </c>
      <c r="C354" s="84" t="s">
        <v>695</v>
      </c>
      <c r="D354" s="164" t="s">
        <v>732</v>
      </c>
      <c r="E354" s="165" t="s">
        <v>4</v>
      </c>
      <c r="F354" s="85">
        <v>1</v>
      </c>
      <c r="G354" s="86">
        <f>MEDIANA!K40</f>
        <v>1.86</v>
      </c>
      <c r="H354" s="86">
        <f t="shared" si="18"/>
        <v>2.27</v>
      </c>
      <c r="I354" s="97">
        <f t="shared" si="19"/>
        <v>2.27</v>
      </c>
    </row>
    <row r="355" spans="1:9" ht="22.5">
      <c r="A355" s="171" t="s">
        <v>1289</v>
      </c>
      <c r="B355" s="163" t="s">
        <v>342</v>
      </c>
      <c r="C355" s="84" t="s">
        <v>696</v>
      </c>
      <c r="D355" s="164" t="s">
        <v>733</v>
      </c>
      <c r="E355" s="165" t="s">
        <v>82</v>
      </c>
      <c r="F355" s="85">
        <v>52.7</v>
      </c>
      <c r="G355" s="86">
        <f>MEDIANA!K41</f>
        <v>16.9</v>
      </c>
      <c r="H355" s="86">
        <f aca="true" t="shared" si="20" ref="H355:H387">ROUND(G355*(1+$G$3),2)</f>
        <v>20.62</v>
      </c>
      <c r="I355" s="97">
        <f aca="true" t="shared" si="21" ref="I355:I387">ROUND(F355*H355,2)</f>
        <v>1086.67</v>
      </c>
    </row>
    <row r="356" spans="1:9" ht="33.75">
      <c r="A356" s="171" t="s">
        <v>1290</v>
      </c>
      <c r="B356" s="163" t="s">
        <v>338</v>
      </c>
      <c r="C356" s="84">
        <v>91856</v>
      </c>
      <c r="D356" s="164" t="s">
        <v>207</v>
      </c>
      <c r="E356" s="165" t="s">
        <v>82</v>
      </c>
      <c r="F356" s="85">
        <v>7.2</v>
      </c>
      <c r="G356" s="86">
        <v>11.8</v>
      </c>
      <c r="H356" s="86">
        <f t="shared" si="20"/>
        <v>14.4</v>
      </c>
      <c r="I356" s="97">
        <f t="shared" si="21"/>
        <v>103.68</v>
      </c>
    </row>
    <row r="357" spans="1:9" ht="33.75">
      <c r="A357" s="171" t="s">
        <v>1291</v>
      </c>
      <c r="B357" s="163" t="s">
        <v>338</v>
      </c>
      <c r="C357" s="84">
        <v>91854</v>
      </c>
      <c r="D357" s="164" t="s">
        <v>208</v>
      </c>
      <c r="E357" s="165" t="s">
        <v>82</v>
      </c>
      <c r="F357" s="85">
        <v>353.7</v>
      </c>
      <c r="G357" s="86">
        <v>9.52</v>
      </c>
      <c r="H357" s="86">
        <f t="shared" si="20"/>
        <v>11.61</v>
      </c>
      <c r="I357" s="97">
        <f t="shared" si="21"/>
        <v>4106.46</v>
      </c>
    </row>
    <row r="358" spans="1:9" ht="22.5">
      <c r="A358" s="171" t="s">
        <v>1292</v>
      </c>
      <c r="B358" s="163" t="s">
        <v>342</v>
      </c>
      <c r="C358" s="84" t="s">
        <v>697</v>
      </c>
      <c r="D358" s="164" t="s">
        <v>737</v>
      </c>
      <c r="E358" s="165" t="s">
        <v>82</v>
      </c>
      <c r="F358" s="85">
        <v>132.7</v>
      </c>
      <c r="G358" s="86">
        <f>MEDIANA!K42</f>
        <v>1.69</v>
      </c>
      <c r="H358" s="86">
        <f t="shared" si="20"/>
        <v>2.06</v>
      </c>
      <c r="I358" s="97">
        <f t="shared" si="21"/>
        <v>273.36</v>
      </c>
    </row>
    <row r="359" spans="1:9" ht="22.5">
      <c r="A359" s="171" t="s">
        <v>1293</v>
      </c>
      <c r="B359" s="163" t="s">
        <v>338</v>
      </c>
      <c r="C359" s="84">
        <v>93008</v>
      </c>
      <c r="D359" s="164" t="s">
        <v>205</v>
      </c>
      <c r="E359" s="165" t="s">
        <v>82</v>
      </c>
      <c r="F359" s="85">
        <v>4</v>
      </c>
      <c r="G359" s="86">
        <v>13.98</v>
      </c>
      <c r="H359" s="86">
        <f t="shared" si="20"/>
        <v>17.06</v>
      </c>
      <c r="I359" s="97">
        <f t="shared" si="21"/>
        <v>68.24</v>
      </c>
    </row>
    <row r="360" spans="1:9" ht="33.75">
      <c r="A360" s="171" t="s">
        <v>1294</v>
      </c>
      <c r="B360" s="163" t="s">
        <v>338</v>
      </c>
      <c r="C360" s="84">
        <v>91870</v>
      </c>
      <c r="D360" s="164" t="s">
        <v>206</v>
      </c>
      <c r="E360" s="165" t="s">
        <v>82</v>
      </c>
      <c r="F360" s="85">
        <v>1.5</v>
      </c>
      <c r="G360" s="86">
        <v>10.85</v>
      </c>
      <c r="H360" s="86">
        <f t="shared" si="20"/>
        <v>13.24</v>
      </c>
      <c r="I360" s="97">
        <f t="shared" si="21"/>
        <v>19.86</v>
      </c>
    </row>
    <row r="361" spans="1:9" ht="22.5">
      <c r="A361" s="171" t="s">
        <v>1295</v>
      </c>
      <c r="B361" s="163" t="s">
        <v>363</v>
      </c>
      <c r="C361" s="84">
        <v>39128</v>
      </c>
      <c r="D361" s="164" t="s">
        <v>335</v>
      </c>
      <c r="E361" s="165" t="s">
        <v>4</v>
      </c>
      <c r="F361" s="85">
        <v>294</v>
      </c>
      <c r="G361" s="86">
        <v>0.69</v>
      </c>
      <c r="H361" s="86">
        <f t="shared" si="20"/>
        <v>0.84</v>
      </c>
      <c r="I361" s="97">
        <f t="shared" si="21"/>
        <v>246.96</v>
      </c>
    </row>
    <row r="362" spans="1:9" ht="33.75">
      <c r="A362" s="171" t="s">
        <v>1296</v>
      </c>
      <c r="B362" s="163" t="s">
        <v>338</v>
      </c>
      <c r="C362" s="84">
        <v>95745</v>
      </c>
      <c r="D362" s="164" t="s">
        <v>204</v>
      </c>
      <c r="E362" s="165" t="s">
        <v>82</v>
      </c>
      <c r="F362" s="85">
        <v>257.42</v>
      </c>
      <c r="G362" s="86">
        <v>19.72</v>
      </c>
      <c r="H362" s="86">
        <f t="shared" si="20"/>
        <v>24.06</v>
      </c>
      <c r="I362" s="97">
        <f t="shared" si="21"/>
        <v>6193.53</v>
      </c>
    </row>
    <row r="363" spans="1:9" ht="33.75">
      <c r="A363" s="171" t="s">
        <v>1297</v>
      </c>
      <c r="B363" s="163" t="s">
        <v>363</v>
      </c>
      <c r="C363" s="84">
        <v>39131</v>
      </c>
      <c r="D363" s="164" t="s">
        <v>336</v>
      </c>
      <c r="E363" s="165" t="s">
        <v>4</v>
      </c>
      <c r="F363" s="85">
        <v>18</v>
      </c>
      <c r="G363" s="86">
        <v>1.32</v>
      </c>
      <c r="H363" s="86">
        <f t="shared" si="20"/>
        <v>1.61</v>
      </c>
      <c r="I363" s="97">
        <f t="shared" si="21"/>
        <v>28.98</v>
      </c>
    </row>
    <row r="364" spans="1:9" ht="33.75">
      <c r="A364" s="171" t="s">
        <v>1298</v>
      </c>
      <c r="B364" s="163" t="s">
        <v>338</v>
      </c>
      <c r="C364" s="84">
        <v>95746</v>
      </c>
      <c r="D364" s="164" t="s">
        <v>203</v>
      </c>
      <c r="E364" s="165" t="s">
        <v>82</v>
      </c>
      <c r="F364" s="85">
        <v>12.8</v>
      </c>
      <c r="G364" s="86">
        <v>24.62</v>
      </c>
      <c r="H364" s="86">
        <f t="shared" si="20"/>
        <v>30.04</v>
      </c>
      <c r="I364" s="97">
        <f t="shared" si="21"/>
        <v>384.51</v>
      </c>
    </row>
    <row r="365" spans="1:9" ht="22.5">
      <c r="A365" s="171" t="s">
        <v>1299</v>
      </c>
      <c r="B365" s="163" t="s">
        <v>363</v>
      </c>
      <c r="C365" s="84">
        <v>410</v>
      </c>
      <c r="D365" s="164" t="s">
        <v>337</v>
      </c>
      <c r="E365" s="165" t="s">
        <v>4</v>
      </c>
      <c r="F365" s="85">
        <v>4</v>
      </c>
      <c r="G365" s="86">
        <v>0.15</v>
      </c>
      <c r="H365" s="86">
        <f t="shared" si="20"/>
        <v>0.18</v>
      </c>
      <c r="I365" s="97">
        <f t="shared" si="21"/>
        <v>0.72</v>
      </c>
    </row>
    <row r="366" spans="1:9" ht="33.75">
      <c r="A366" s="171" t="s">
        <v>1300</v>
      </c>
      <c r="B366" s="163" t="s">
        <v>363</v>
      </c>
      <c r="C366" s="84">
        <v>11273</v>
      </c>
      <c r="D366" s="164" t="s">
        <v>333</v>
      </c>
      <c r="E366" s="165" t="s">
        <v>4</v>
      </c>
      <c r="F366" s="85">
        <v>3</v>
      </c>
      <c r="G366" s="86">
        <v>11.03</v>
      </c>
      <c r="H366" s="86">
        <f t="shared" si="20"/>
        <v>13.46</v>
      </c>
      <c r="I366" s="97">
        <f t="shared" si="21"/>
        <v>40.38</v>
      </c>
    </row>
    <row r="367" spans="1:9" s="261" customFormat="1" ht="22.5">
      <c r="A367" s="253" t="s">
        <v>1301</v>
      </c>
      <c r="B367" s="254" t="s">
        <v>338</v>
      </c>
      <c r="C367" s="255">
        <f>QUANTITATIVO!C748</f>
        <v>101538</v>
      </c>
      <c r="D367" s="256" t="str">
        <f>QUANTITATIVO!D748</f>
        <v>ARMAÇÃO SECUNDÁRIA, COM 1 ESTRIBO E 1 ISOLADOR - FORNECIMENTO E INSTALAÇÃO. AF_07/2020</v>
      </c>
      <c r="E367" s="257" t="s">
        <v>81</v>
      </c>
      <c r="F367" s="258">
        <v>1</v>
      </c>
      <c r="G367" s="259">
        <v>45.64</v>
      </c>
      <c r="H367" s="259">
        <f t="shared" si="20"/>
        <v>55.68</v>
      </c>
      <c r="I367" s="260">
        <f t="shared" si="21"/>
        <v>55.68</v>
      </c>
    </row>
    <row r="368" spans="1:9" ht="22.5">
      <c r="A368" s="171" t="s">
        <v>1302</v>
      </c>
      <c r="B368" s="163" t="s">
        <v>363</v>
      </c>
      <c r="C368" s="84">
        <v>4376</v>
      </c>
      <c r="D368" s="164" t="s">
        <v>321</v>
      </c>
      <c r="E368" s="165" t="s">
        <v>4</v>
      </c>
      <c r="F368" s="85">
        <v>2</v>
      </c>
      <c r="G368" s="86">
        <v>0.17</v>
      </c>
      <c r="H368" s="86">
        <f t="shared" si="20"/>
        <v>0.21</v>
      </c>
      <c r="I368" s="97">
        <f t="shared" si="21"/>
        <v>0.42</v>
      </c>
    </row>
    <row r="369" spans="1:9" ht="33.75">
      <c r="A369" s="171" t="s">
        <v>1303</v>
      </c>
      <c r="B369" s="163" t="s">
        <v>338</v>
      </c>
      <c r="C369" s="84">
        <v>96971</v>
      </c>
      <c r="D369" s="164" t="s">
        <v>184</v>
      </c>
      <c r="E369" s="165" t="s">
        <v>82</v>
      </c>
      <c r="F369" s="85">
        <v>140</v>
      </c>
      <c r="G369" s="86">
        <v>32.89</v>
      </c>
      <c r="H369" s="86">
        <f t="shared" si="20"/>
        <v>40.13</v>
      </c>
      <c r="I369" s="97">
        <f t="shared" si="21"/>
        <v>5618.2</v>
      </c>
    </row>
    <row r="370" spans="1:9" ht="33.75">
      <c r="A370" s="171" t="s">
        <v>1304</v>
      </c>
      <c r="B370" s="163" t="s">
        <v>338</v>
      </c>
      <c r="C370" s="84">
        <v>98111</v>
      </c>
      <c r="D370" s="164" t="s">
        <v>117</v>
      </c>
      <c r="E370" s="165" t="s">
        <v>4</v>
      </c>
      <c r="F370" s="85">
        <v>1</v>
      </c>
      <c r="G370" s="86">
        <v>23.58</v>
      </c>
      <c r="H370" s="86">
        <f t="shared" si="20"/>
        <v>28.77</v>
      </c>
      <c r="I370" s="97">
        <f t="shared" si="21"/>
        <v>28.77</v>
      </c>
    </row>
    <row r="371" spans="1:9" ht="22.5">
      <c r="A371" s="171" t="s">
        <v>1305</v>
      </c>
      <c r="B371" s="163" t="s">
        <v>342</v>
      </c>
      <c r="C371" s="84" t="s">
        <v>698</v>
      </c>
      <c r="D371" s="164" t="s">
        <v>776</v>
      </c>
      <c r="E371" s="165" t="s">
        <v>4</v>
      </c>
      <c r="F371" s="85">
        <v>4</v>
      </c>
      <c r="G371" s="86">
        <f>MEDIANA!K43</f>
        <v>3.99</v>
      </c>
      <c r="H371" s="86">
        <f t="shared" si="20"/>
        <v>4.87</v>
      </c>
      <c r="I371" s="97">
        <f t="shared" si="21"/>
        <v>19.48</v>
      </c>
    </row>
    <row r="372" spans="1:9" ht="22.5">
      <c r="A372" s="171" t="s">
        <v>1306</v>
      </c>
      <c r="B372" s="163" t="s">
        <v>342</v>
      </c>
      <c r="C372" s="84" t="s">
        <v>699</v>
      </c>
      <c r="D372" s="164" t="s">
        <v>777</v>
      </c>
      <c r="E372" s="165" t="s">
        <v>4</v>
      </c>
      <c r="F372" s="85">
        <v>1</v>
      </c>
      <c r="G372" s="86">
        <f>MEDIANA!K44</f>
        <v>2.07</v>
      </c>
      <c r="H372" s="86">
        <f t="shared" si="20"/>
        <v>2.53</v>
      </c>
      <c r="I372" s="97">
        <f t="shared" si="21"/>
        <v>2.53</v>
      </c>
    </row>
    <row r="373" spans="1:9" ht="22.5">
      <c r="A373" s="171" t="s">
        <v>1307</v>
      </c>
      <c r="B373" s="163" t="s">
        <v>338</v>
      </c>
      <c r="C373" s="84">
        <v>96986</v>
      </c>
      <c r="D373" s="164" t="s">
        <v>183</v>
      </c>
      <c r="E373" s="165" t="s">
        <v>4</v>
      </c>
      <c r="F373" s="85">
        <v>1</v>
      </c>
      <c r="G373" s="86">
        <v>90.2</v>
      </c>
      <c r="H373" s="86">
        <f t="shared" si="20"/>
        <v>110.04</v>
      </c>
      <c r="I373" s="97">
        <f t="shared" si="21"/>
        <v>110.04</v>
      </c>
    </row>
    <row r="374" spans="1:9" ht="22.5">
      <c r="A374" s="171" t="s">
        <v>1308</v>
      </c>
      <c r="B374" s="163" t="s">
        <v>363</v>
      </c>
      <c r="C374" s="84">
        <v>3398</v>
      </c>
      <c r="D374" s="164" t="s">
        <v>307</v>
      </c>
      <c r="E374" s="165" t="s">
        <v>4</v>
      </c>
      <c r="F374" s="85">
        <v>1</v>
      </c>
      <c r="G374" s="86">
        <v>4.18</v>
      </c>
      <c r="H374" s="86">
        <f t="shared" si="20"/>
        <v>5.1</v>
      </c>
      <c r="I374" s="97">
        <f t="shared" si="21"/>
        <v>5.1</v>
      </c>
    </row>
    <row r="375" spans="1:9" ht="22.5">
      <c r="A375" s="171" t="s">
        <v>1309</v>
      </c>
      <c r="B375" s="163" t="s">
        <v>342</v>
      </c>
      <c r="C375" s="84" t="s">
        <v>700</v>
      </c>
      <c r="D375" s="164" t="s">
        <v>778</v>
      </c>
      <c r="E375" s="165" t="s">
        <v>4</v>
      </c>
      <c r="F375" s="85">
        <v>3</v>
      </c>
      <c r="G375" s="86">
        <f>MEDIANA!K45</f>
        <v>0.24</v>
      </c>
      <c r="H375" s="86">
        <f t="shared" si="20"/>
        <v>0.29</v>
      </c>
      <c r="I375" s="97">
        <f t="shared" si="21"/>
        <v>0.87</v>
      </c>
    </row>
    <row r="376" spans="1:9" ht="22.5">
      <c r="A376" s="171" t="s">
        <v>1310</v>
      </c>
      <c r="B376" s="163" t="s">
        <v>342</v>
      </c>
      <c r="C376" s="84" t="s">
        <v>701</v>
      </c>
      <c r="D376" s="164" t="s">
        <v>779</v>
      </c>
      <c r="E376" s="165" t="s">
        <v>4</v>
      </c>
      <c r="F376" s="85">
        <v>1</v>
      </c>
      <c r="G376" s="86">
        <f>MEDIANA!K46</f>
        <v>6.76</v>
      </c>
      <c r="H376" s="86">
        <f t="shared" si="20"/>
        <v>8.25</v>
      </c>
      <c r="I376" s="97">
        <f t="shared" si="21"/>
        <v>8.25</v>
      </c>
    </row>
    <row r="377" spans="1:9" ht="22.5">
      <c r="A377" s="171" t="s">
        <v>1311</v>
      </c>
      <c r="B377" s="163" t="s">
        <v>342</v>
      </c>
      <c r="C377" s="84" t="s">
        <v>702</v>
      </c>
      <c r="D377" s="164" t="s">
        <v>780</v>
      </c>
      <c r="E377" s="165" t="s">
        <v>4</v>
      </c>
      <c r="F377" s="85">
        <v>1</v>
      </c>
      <c r="G377" s="86">
        <f>MEDIANA!K47</f>
        <v>0.14</v>
      </c>
      <c r="H377" s="86">
        <f t="shared" si="20"/>
        <v>0.17</v>
      </c>
      <c r="I377" s="97">
        <f t="shared" si="21"/>
        <v>0.17</v>
      </c>
    </row>
    <row r="378" spans="1:9" ht="22.5">
      <c r="A378" s="171" t="s">
        <v>1312</v>
      </c>
      <c r="B378" s="163" t="s">
        <v>342</v>
      </c>
      <c r="C378" s="84" t="s">
        <v>703</v>
      </c>
      <c r="D378" s="164" t="s">
        <v>781</v>
      </c>
      <c r="E378" s="165" t="s">
        <v>4</v>
      </c>
      <c r="F378" s="85">
        <v>2</v>
      </c>
      <c r="G378" s="86">
        <f>MEDIANA!K48</f>
        <v>0.19</v>
      </c>
      <c r="H378" s="86">
        <f t="shared" si="20"/>
        <v>0.23</v>
      </c>
      <c r="I378" s="97">
        <f t="shared" si="21"/>
        <v>0.46</v>
      </c>
    </row>
    <row r="379" spans="1:9" ht="22.5">
      <c r="A379" s="171" t="s">
        <v>1313</v>
      </c>
      <c r="B379" s="163" t="s">
        <v>342</v>
      </c>
      <c r="C379" s="84" t="s">
        <v>704</v>
      </c>
      <c r="D379" s="164" t="s">
        <v>782</v>
      </c>
      <c r="E379" s="165" t="s">
        <v>4</v>
      </c>
      <c r="F379" s="85">
        <v>2</v>
      </c>
      <c r="G379" s="86">
        <f>MEDIANA!K49</f>
        <v>0.2</v>
      </c>
      <c r="H379" s="86">
        <f t="shared" si="20"/>
        <v>0.24</v>
      </c>
      <c r="I379" s="97">
        <f t="shared" si="21"/>
        <v>0.48</v>
      </c>
    </row>
    <row r="380" spans="1:9" ht="22.5">
      <c r="A380" s="171" t="s">
        <v>1314</v>
      </c>
      <c r="B380" s="163" t="s">
        <v>342</v>
      </c>
      <c r="C380" s="84" t="s">
        <v>705</v>
      </c>
      <c r="D380" s="164" t="s">
        <v>783</v>
      </c>
      <c r="E380" s="165" t="s">
        <v>4</v>
      </c>
      <c r="F380" s="85">
        <v>1</v>
      </c>
      <c r="G380" s="86">
        <f>MEDIANA!K50</f>
        <v>385</v>
      </c>
      <c r="H380" s="86">
        <f t="shared" si="20"/>
        <v>469.7</v>
      </c>
      <c r="I380" s="97">
        <f t="shared" si="21"/>
        <v>469.7</v>
      </c>
    </row>
    <row r="381" spans="1:9" ht="22.5">
      <c r="A381" s="171" t="s">
        <v>1315</v>
      </c>
      <c r="B381" s="163" t="s">
        <v>342</v>
      </c>
      <c r="C381" s="84" t="s">
        <v>706</v>
      </c>
      <c r="D381" s="164" t="s">
        <v>784</v>
      </c>
      <c r="E381" s="165" t="s">
        <v>4</v>
      </c>
      <c r="F381" s="85">
        <v>1</v>
      </c>
      <c r="G381" s="86">
        <f>MEDIANA!K51</f>
        <v>4.11</v>
      </c>
      <c r="H381" s="86">
        <f t="shared" si="20"/>
        <v>5.01</v>
      </c>
      <c r="I381" s="97">
        <f t="shared" si="21"/>
        <v>5.01</v>
      </c>
    </row>
    <row r="382" spans="1:9" ht="22.5">
      <c r="A382" s="171" t="s">
        <v>1316</v>
      </c>
      <c r="B382" s="163" t="s">
        <v>342</v>
      </c>
      <c r="C382" s="84" t="s">
        <v>707</v>
      </c>
      <c r="D382" s="164" t="s">
        <v>1091</v>
      </c>
      <c r="E382" s="165" t="s">
        <v>4</v>
      </c>
      <c r="F382" s="85">
        <v>35</v>
      </c>
      <c r="G382" s="86">
        <f>MEDIANA!K52</f>
        <v>570.9</v>
      </c>
      <c r="H382" s="86">
        <f t="shared" si="20"/>
        <v>696.5</v>
      </c>
      <c r="I382" s="97">
        <f t="shared" si="21"/>
        <v>24377.5</v>
      </c>
    </row>
    <row r="383" spans="1:9" ht="33.75">
      <c r="A383" s="171" t="s">
        <v>1317</v>
      </c>
      <c r="B383" s="163" t="s">
        <v>363</v>
      </c>
      <c r="C383" s="84">
        <v>3788</v>
      </c>
      <c r="D383" s="164" t="s">
        <v>299</v>
      </c>
      <c r="E383" s="165" t="s">
        <v>4</v>
      </c>
      <c r="F383" s="85">
        <v>21</v>
      </c>
      <c r="G383" s="86">
        <v>49.39</v>
      </c>
      <c r="H383" s="86">
        <f t="shared" si="20"/>
        <v>60.26</v>
      </c>
      <c r="I383" s="97">
        <f t="shared" si="21"/>
        <v>1265.46</v>
      </c>
    </row>
    <row r="384" spans="1:9" ht="33.75">
      <c r="A384" s="171" t="s">
        <v>1318</v>
      </c>
      <c r="B384" s="163" t="s">
        <v>363</v>
      </c>
      <c r="C384" s="84">
        <v>38769</v>
      </c>
      <c r="D384" s="164" t="s">
        <v>300</v>
      </c>
      <c r="E384" s="165" t="s">
        <v>4</v>
      </c>
      <c r="F384" s="85">
        <v>4</v>
      </c>
      <c r="G384" s="86">
        <v>46.22</v>
      </c>
      <c r="H384" s="86">
        <f t="shared" si="20"/>
        <v>56.39</v>
      </c>
      <c r="I384" s="97">
        <f t="shared" si="21"/>
        <v>225.56</v>
      </c>
    </row>
    <row r="385" spans="1:9" ht="22.5">
      <c r="A385" s="171" t="s">
        <v>1319</v>
      </c>
      <c r="B385" s="163" t="s">
        <v>363</v>
      </c>
      <c r="C385" s="84">
        <v>38193</v>
      </c>
      <c r="D385" s="164" t="s">
        <v>304</v>
      </c>
      <c r="E385" s="165" t="s">
        <v>4</v>
      </c>
      <c r="F385" s="85">
        <v>4</v>
      </c>
      <c r="G385" s="86">
        <v>8.25</v>
      </c>
      <c r="H385" s="86">
        <f t="shared" si="20"/>
        <v>10.07</v>
      </c>
      <c r="I385" s="97">
        <f t="shared" si="21"/>
        <v>40.28</v>
      </c>
    </row>
    <row r="386" spans="1:9" s="261" customFormat="1" ht="33.75">
      <c r="A386" s="253" t="s">
        <v>1320</v>
      </c>
      <c r="B386" s="254" t="s">
        <v>338</v>
      </c>
      <c r="C386" s="255">
        <v>97361</v>
      </c>
      <c r="D386" s="256" t="s">
        <v>192</v>
      </c>
      <c r="E386" s="165" t="s">
        <v>4</v>
      </c>
      <c r="F386" s="258">
        <v>1</v>
      </c>
      <c r="G386" s="259">
        <v>8068.35</v>
      </c>
      <c r="H386" s="259">
        <f t="shared" si="20"/>
        <v>9843.39</v>
      </c>
      <c r="I386" s="260">
        <f t="shared" si="21"/>
        <v>9843.39</v>
      </c>
    </row>
    <row r="387" spans="1:9" s="261" customFormat="1" ht="45">
      <c r="A387" s="253" t="s">
        <v>1321</v>
      </c>
      <c r="B387" s="254" t="s">
        <v>338</v>
      </c>
      <c r="C387" s="255">
        <f>QUANTITATIVO!C788</f>
        <v>101875</v>
      </c>
      <c r="D387" s="256" t="str">
        <f>QUANTITATIVO!D788</f>
        <v>QUADRO DE DISTRIBUIÇÃO DE ENERGIA EM CHAPA DE AÇO GALVANIZADO, DE EMBUTIR, COM BARRAMENTO TRIFÁSICO, PARA 12 DISJUNTORES DIN 100A - FORNECIMENTO E INSTALAÇÃO. AF_10/2020</v>
      </c>
      <c r="E387" s="165" t="s">
        <v>4</v>
      </c>
      <c r="F387" s="258">
        <f>QUANTITATIVO!L788</f>
        <v>2</v>
      </c>
      <c r="G387" s="259">
        <v>402.86</v>
      </c>
      <c r="H387" s="259">
        <f t="shared" si="20"/>
        <v>491.49</v>
      </c>
      <c r="I387" s="260">
        <f t="shared" si="21"/>
        <v>982.98</v>
      </c>
    </row>
    <row r="388" spans="1:9" ht="11.25">
      <c r="A388" s="244"/>
      <c r="B388" s="245"/>
      <c r="C388" s="246"/>
      <c r="D388" s="247"/>
      <c r="E388" s="248"/>
      <c r="F388" s="249"/>
      <c r="G388" s="250"/>
      <c r="H388" s="251" t="s">
        <v>1363</v>
      </c>
      <c r="I388" s="252">
        <f>SUM(I290:I387)</f>
        <v>86775.90999999999</v>
      </c>
    </row>
    <row r="389" spans="1:9" s="204" customFormat="1" ht="11.25">
      <c r="A389" s="196"/>
      <c r="B389" s="197"/>
      <c r="C389" s="198"/>
      <c r="D389" s="199"/>
      <c r="E389" s="200"/>
      <c r="F389" s="201"/>
      <c r="G389" s="202"/>
      <c r="H389" s="203" t="s">
        <v>534</v>
      </c>
      <c r="I389" s="205">
        <f>SUM(I289:I388)/2</f>
        <v>86775.90999999999</v>
      </c>
    </row>
    <row r="390" spans="1:9" s="4" customFormat="1" ht="10.5">
      <c r="A390" s="169">
        <v>12</v>
      </c>
      <c r="B390" s="91" t="s">
        <v>407</v>
      </c>
      <c r="C390" s="92"/>
      <c r="D390" s="91"/>
      <c r="E390" s="92"/>
      <c r="F390" s="93"/>
      <c r="G390" s="94"/>
      <c r="H390" s="94"/>
      <c r="I390" s="95"/>
    </row>
    <row r="391" spans="1:9" s="5" customFormat="1" ht="10.5">
      <c r="A391" s="170" t="s">
        <v>532</v>
      </c>
      <c r="B391" s="87" t="s">
        <v>767</v>
      </c>
      <c r="C391" s="88"/>
      <c r="D391" s="87"/>
      <c r="E391" s="88"/>
      <c r="F391" s="89"/>
      <c r="G391" s="90"/>
      <c r="H391" s="90"/>
      <c r="I391" s="96"/>
    </row>
    <row r="392" spans="1:9" ht="22.5">
      <c r="A392" s="171" t="s">
        <v>795</v>
      </c>
      <c r="B392" s="163" t="s">
        <v>342</v>
      </c>
      <c r="C392" s="84" t="s">
        <v>708</v>
      </c>
      <c r="D392" s="164" t="s">
        <v>785</v>
      </c>
      <c r="E392" s="165" t="s">
        <v>4</v>
      </c>
      <c r="F392" s="85">
        <f>QUANTITATIVO!L794</f>
        <v>9</v>
      </c>
      <c r="G392" s="86">
        <f>MEDIANA!K53</f>
        <v>19.6</v>
      </c>
      <c r="H392" s="86">
        <f aca="true" t="shared" si="22" ref="H392:H399">ROUND(G392*(1+$G$3),2)</f>
        <v>23.91</v>
      </c>
      <c r="I392" s="97">
        <f aca="true" t="shared" si="23" ref="I392:I399">ROUND(F392*H392,2)</f>
        <v>215.19</v>
      </c>
    </row>
    <row r="393" spans="1:9" ht="22.5">
      <c r="A393" s="171" t="s">
        <v>796</v>
      </c>
      <c r="B393" s="163" t="s">
        <v>342</v>
      </c>
      <c r="C393" s="84" t="s">
        <v>709</v>
      </c>
      <c r="D393" s="164" t="s">
        <v>786</v>
      </c>
      <c r="E393" s="165" t="s">
        <v>4</v>
      </c>
      <c r="F393" s="85">
        <f>QUANTITATIVO!L796</f>
        <v>7</v>
      </c>
      <c r="G393" s="86">
        <f>MEDIANA!K54</f>
        <v>139</v>
      </c>
      <c r="H393" s="86">
        <f t="shared" si="22"/>
        <v>169.58</v>
      </c>
      <c r="I393" s="97">
        <f t="shared" si="23"/>
        <v>1187.06</v>
      </c>
    </row>
    <row r="394" spans="1:9" ht="22.5">
      <c r="A394" s="171" t="s">
        <v>797</v>
      </c>
      <c r="B394" s="163" t="s">
        <v>342</v>
      </c>
      <c r="C394" s="84" t="s">
        <v>710</v>
      </c>
      <c r="D394" s="164" t="s">
        <v>787</v>
      </c>
      <c r="E394" s="165" t="s">
        <v>4</v>
      </c>
      <c r="F394" s="85">
        <f>QUANTITATIVO!L798</f>
        <v>5</v>
      </c>
      <c r="G394" s="86">
        <f>MEDIANA!K55</f>
        <v>55</v>
      </c>
      <c r="H394" s="86">
        <f t="shared" si="22"/>
        <v>67.1</v>
      </c>
      <c r="I394" s="97">
        <f t="shared" si="23"/>
        <v>335.5</v>
      </c>
    </row>
    <row r="395" spans="1:9" ht="33.75">
      <c r="A395" s="171" t="s">
        <v>798</v>
      </c>
      <c r="B395" s="163" t="s">
        <v>342</v>
      </c>
      <c r="C395" s="84" t="s">
        <v>711</v>
      </c>
      <c r="D395" s="164" t="s">
        <v>788</v>
      </c>
      <c r="E395" s="165" t="s">
        <v>4</v>
      </c>
      <c r="F395" s="85">
        <f>QUANTITATIVO!L800</f>
        <v>2</v>
      </c>
      <c r="G395" s="86">
        <f>MEDIANA!K56</f>
        <v>57</v>
      </c>
      <c r="H395" s="86">
        <f t="shared" si="22"/>
        <v>69.54</v>
      </c>
      <c r="I395" s="97">
        <f t="shared" si="23"/>
        <v>139.08</v>
      </c>
    </row>
    <row r="396" spans="1:9" ht="22.5">
      <c r="A396" s="171" t="s">
        <v>799</v>
      </c>
      <c r="B396" s="163" t="s">
        <v>363</v>
      </c>
      <c r="C396" s="84">
        <v>10891</v>
      </c>
      <c r="D396" s="164" t="s">
        <v>310</v>
      </c>
      <c r="E396" s="165" t="s">
        <v>4</v>
      </c>
      <c r="F396" s="85">
        <f>QUANTITATIVO!L802</f>
        <v>4</v>
      </c>
      <c r="G396" s="86">
        <v>115.83</v>
      </c>
      <c r="H396" s="86">
        <f t="shared" si="22"/>
        <v>141.31</v>
      </c>
      <c r="I396" s="97">
        <f t="shared" si="23"/>
        <v>565.24</v>
      </c>
    </row>
    <row r="397" spans="1:9" ht="22.5">
      <c r="A397" s="171" t="s">
        <v>800</v>
      </c>
      <c r="B397" s="163" t="s">
        <v>342</v>
      </c>
      <c r="C397" s="84" t="s">
        <v>712</v>
      </c>
      <c r="D397" s="164" t="s">
        <v>789</v>
      </c>
      <c r="E397" s="165" t="s">
        <v>4</v>
      </c>
      <c r="F397" s="85">
        <f>QUANTITATIVO!L804</f>
        <v>1</v>
      </c>
      <c r="G397" s="86">
        <f>MEDIANA!K57</f>
        <v>3.9</v>
      </c>
      <c r="H397" s="86">
        <f t="shared" si="22"/>
        <v>4.76</v>
      </c>
      <c r="I397" s="97">
        <f t="shared" si="23"/>
        <v>4.76</v>
      </c>
    </row>
    <row r="398" spans="1:9" ht="22.5">
      <c r="A398" s="171" t="s">
        <v>801</v>
      </c>
      <c r="B398" s="163" t="s">
        <v>338</v>
      </c>
      <c r="C398" s="84">
        <v>72815</v>
      </c>
      <c r="D398" s="164" t="s">
        <v>95</v>
      </c>
      <c r="E398" s="165" t="s">
        <v>45</v>
      </c>
      <c r="F398" s="85">
        <f>QUANTITATIVO!L806</f>
        <v>4</v>
      </c>
      <c r="G398" s="86">
        <v>51.02</v>
      </c>
      <c r="H398" s="86">
        <f t="shared" si="22"/>
        <v>62.24</v>
      </c>
      <c r="I398" s="97">
        <f t="shared" si="23"/>
        <v>248.96</v>
      </c>
    </row>
    <row r="399" spans="1:9" ht="22.5">
      <c r="A399" s="171" t="s">
        <v>802</v>
      </c>
      <c r="B399" s="163" t="s">
        <v>342</v>
      </c>
      <c r="C399" s="84" t="s">
        <v>713</v>
      </c>
      <c r="D399" s="164" t="s">
        <v>790</v>
      </c>
      <c r="E399" s="165" t="s">
        <v>4</v>
      </c>
      <c r="F399" s="85">
        <f>QUANTITATIVO!L808</f>
        <v>1</v>
      </c>
      <c r="G399" s="86">
        <f>MEDIANA!K58</f>
        <v>9.1</v>
      </c>
      <c r="H399" s="86">
        <f t="shared" si="22"/>
        <v>11.1</v>
      </c>
      <c r="I399" s="97">
        <f t="shared" si="23"/>
        <v>11.1</v>
      </c>
    </row>
    <row r="400" spans="1:9" ht="11.25">
      <c r="A400" s="244"/>
      <c r="B400" s="245"/>
      <c r="C400" s="246"/>
      <c r="D400" s="247"/>
      <c r="E400" s="248"/>
      <c r="F400" s="249"/>
      <c r="G400" s="250"/>
      <c r="H400" s="251" t="s">
        <v>1363</v>
      </c>
      <c r="I400" s="252">
        <f>SUM(I391:I399)</f>
        <v>2706.89</v>
      </c>
    </row>
    <row r="401" spans="1:9" s="204" customFormat="1" ht="11.25">
      <c r="A401" s="196"/>
      <c r="B401" s="197"/>
      <c r="C401" s="198"/>
      <c r="D401" s="199"/>
      <c r="E401" s="200"/>
      <c r="F401" s="201"/>
      <c r="G401" s="202"/>
      <c r="H401" s="203" t="s">
        <v>534</v>
      </c>
      <c r="I401" s="205">
        <f>SUM(I391:I400)/2</f>
        <v>2706.89</v>
      </c>
    </row>
    <row r="402" spans="1:9" s="4" customFormat="1" ht="10.5">
      <c r="A402" s="169">
        <v>13</v>
      </c>
      <c r="B402" s="91" t="s">
        <v>402</v>
      </c>
      <c r="C402" s="92"/>
      <c r="D402" s="91"/>
      <c r="E402" s="92"/>
      <c r="F402" s="93"/>
      <c r="G402" s="94"/>
      <c r="H402" s="94"/>
      <c r="I402" s="95"/>
    </row>
    <row r="403" spans="1:9" s="5" customFormat="1" ht="10.5">
      <c r="A403" s="170" t="s">
        <v>803</v>
      </c>
      <c r="B403" s="87" t="s">
        <v>1144</v>
      </c>
      <c r="C403" s="88"/>
      <c r="D403" s="87"/>
      <c r="E403" s="88"/>
      <c r="F403" s="89"/>
      <c r="G403" s="90"/>
      <c r="H403" s="90"/>
      <c r="I403" s="96"/>
    </row>
    <row r="404" spans="1:9" ht="56.25">
      <c r="A404" s="171" t="s">
        <v>804</v>
      </c>
      <c r="B404" s="163" t="s">
        <v>338</v>
      </c>
      <c r="C404" s="84">
        <v>99837</v>
      </c>
      <c r="D404" s="164" t="s">
        <v>250</v>
      </c>
      <c r="E404" s="165" t="s">
        <v>82</v>
      </c>
      <c r="F404" s="85">
        <f>QUANTITATIVO!L812</f>
        <v>33.96</v>
      </c>
      <c r="G404" s="86">
        <v>536.33</v>
      </c>
      <c r="H404" s="86">
        <f aca="true" t="shared" si="24" ref="H404:H410">ROUND(G404*(1+$G$3),2)</f>
        <v>654.32</v>
      </c>
      <c r="I404" s="97">
        <f aca="true" t="shared" si="25" ref="I404:I410">ROUND(F404*H404,2)</f>
        <v>22220.71</v>
      </c>
    </row>
    <row r="405" spans="1:9" ht="22.5">
      <c r="A405" s="171" t="s">
        <v>805</v>
      </c>
      <c r="B405" s="163" t="s">
        <v>338</v>
      </c>
      <c r="C405" s="84">
        <v>99855</v>
      </c>
      <c r="D405" s="164" t="s">
        <v>249</v>
      </c>
      <c r="E405" s="165" t="s">
        <v>82</v>
      </c>
      <c r="F405" s="85">
        <f>QUANTITATIVO!L816</f>
        <v>3.1</v>
      </c>
      <c r="G405" s="86">
        <v>96.66</v>
      </c>
      <c r="H405" s="86">
        <f t="shared" si="24"/>
        <v>117.93</v>
      </c>
      <c r="I405" s="97">
        <f t="shared" si="25"/>
        <v>365.58</v>
      </c>
    </row>
    <row r="406" spans="1:9" ht="33.75">
      <c r="A406" s="171" t="s">
        <v>806</v>
      </c>
      <c r="B406" s="163" t="s">
        <v>338</v>
      </c>
      <c r="C406" s="84">
        <v>100866</v>
      </c>
      <c r="D406" s="164" t="s">
        <v>121</v>
      </c>
      <c r="E406" s="165" t="s">
        <v>81</v>
      </c>
      <c r="F406" s="85">
        <f>QUANTITATIVO!L818</f>
        <v>2</v>
      </c>
      <c r="G406" s="86">
        <v>252.46</v>
      </c>
      <c r="H406" s="86">
        <f t="shared" si="24"/>
        <v>308</v>
      </c>
      <c r="I406" s="97">
        <f t="shared" si="25"/>
        <v>616</v>
      </c>
    </row>
    <row r="407" spans="1:9" ht="33.75">
      <c r="A407" s="171" t="s">
        <v>807</v>
      </c>
      <c r="B407" s="163" t="s">
        <v>338</v>
      </c>
      <c r="C407" s="84">
        <v>100868</v>
      </c>
      <c r="D407" s="164" t="s">
        <v>120</v>
      </c>
      <c r="E407" s="165" t="s">
        <v>81</v>
      </c>
      <c r="F407" s="85">
        <f>QUANTITATIVO!L820</f>
        <v>4</v>
      </c>
      <c r="G407" s="86">
        <v>280.5</v>
      </c>
      <c r="H407" s="86">
        <f t="shared" si="24"/>
        <v>342.21</v>
      </c>
      <c r="I407" s="97">
        <f t="shared" si="25"/>
        <v>1368.84</v>
      </c>
    </row>
    <row r="408" spans="1:9" ht="22.5">
      <c r="A408" s="171" t="s">
        <v>808</v>
      </c>
      <c r="B408" s="163" t="s">
        <v>338</v>
      </c>
      <c r="C408" s="84">
        <v>100874</v>
      </c>
      <c r="D408" s="164" t="s">
        <v>119</v>
      </c>
      <c r="E408" s="165" t="s">
        <v>81</v>
      </c>
      <c r="F408" s="85">
        <f>QUANTITATIVO!L822</f>
        <v>4</v>
      </c>
      <c r="G408" s="86">
        <v>252.46</v>
      </c>
      <c r="H408" s="86">
        <f t="shared" si="24"/>
        <v>308</v>
      </c>
      <c r="I408" s="97">
        <f t="shared" si="25"/>
        <v>1232</v>
      </c>
    </row>
    <row r="409" spans="1:9" ht="22.5">
      <c r="A409" s="171" t="s">
        <v>809</v>
      </c>
      <c r="B409" s="163" t="s">
        <v>363</v>
      </c>
      <c r="C409" s="84">
        <v>38181</v>
      </c>
      <c r="D409" s="164" t="s">
        <v>293</v>
      </c>
      <c r="E409" s="165" t="s">
        <v>45</v>
      </c>
      <c r="F409" s="85">
        <f>QUANTITATIVO!L824</f>
        <v>13.8</v>
      </c>
      <c r="G409" s="86">
        <v>189.22</v>
      </c>
      <c r="H409" s="86">
        <f t="shared" si="24"/>
        <v>230.85</v>
      </c>
      <c r="I409" s="97">
        <f t="shared" si="25"/>
        <v>3185.73</v>
      </c>
    </row>
    <row r="410" spans="1:9" s="261" customFormat="1" ht="22.5">
      <c r="A410" s="253" t="s">
        <v>810</v>
      </c>
      <c r="B410" s="254" t="str">
        <f>QUANTITATIVO!B826</f>
        <v>COMPOSIÇÕES</v>
      </c>
      <c r="C410" s="255" t="str">
        <f>QUANTITATIVO!C826</f>
        <v>COMP26</v>
      </c>
      <c r="D410" s="256" t="str">
        <f>QUANTITATIVO!D826</f>
        <v>ASSENTAMENTO DE PISO TÁTIL ALERTA OU DIRECIONAL DE BORRACHA 25x25CM E=5CM</v>
      </c>
      <c r="E410" s="257" t="s">
        <v>45</v>
      </c>
      <c r="F410" s="258">
        <f>QUANTITATIVO!L826</f>
        <v>13.8</v>
      </c>
      <c r="G410" s="259">
        <f>COMPOSIÇÕES!G273</f>
        <v>29.439999999999998</v>
      </c>
      <c r="H410" s="259">
        <f t="shared" si="24"/>
        <v>35.92</v>
      </c>
      <c r="I410" s="260">
        <f t="shared" si="25"/>
        <v>495.7</v>
      </c>
    </row>
    <row r="411" spans="1:9" ht="11.25">
      <c r="A411" s="244"/>
      <c r="B411" s="245"/>
      <c r="C411" s="246"/>
      <c r="D411" s="247"/>
      <c r="E411" s="248"/>
      <c r="F411" s="249"/>
      <c r="G411" s="250"/>
      <c r="H411" s="251" t="s">
        <v>1363</v>
      </c>
      <c r="I411" s="252">
        <f>SUM(I404:I410)</f>
        <v>29484.56</v>
      </c>
    </row>
    <row r="412" spans="1:9" s="5" customFormat="1" ht="10.5">
      <c r="A412" s="170" t="s">
        <v>1322</v>
      </c>
      <c r="B412" s="87" t="s">
        <v>811</v>
      </c>
      <c r="C412" s="88"/>
      <c r="D412" s="87"/>
      <c r="E412" s="88"/>
      <c r="F412" s="89"/>
      <c r="G412" s="90"/>
      <c r="H412" s="90"/>
      <c r="I412" s="96"/>
    </row>
    <row r="413" spans="1:9" ht="22.5">
      <c r="A413" s="171" t="s">
        <v>1323</v>
      </c>
      <c r="B413" s="163" t="s">
        <v>342</v>
      </c>
      <c r="C413" s="84" t="s">
        <v>1110</v>
      </c>
      <c r="D413" s="164" t="s">
        <v>1111</v>
      </c>
      <c r="E413" s="165" t="s">
        <v>4</v>
      </c>
      <c r="F413" s="85">
        <f>QUANTITATIVO!L829</f>
        <v>2</v>
      </c>
      <c r="G413" s="86">
        <f>MEDIANA!K69</f>
        <v>1658.7</v>
      </c>
      <c r="H413" s="86">
        <f>ROUND(G413*(1+$G$3),2)</f>
        <v>2023.61</v>
      </c>
      <c r="I413" s="97">
        <f>ROUND(F413*H413,2)</f>
        <v>4047.22</v>
      </c>
    </row>
    <row r="414" spans="1:9" ht="22.5">
      <c r="A414" s="171" t="s">
        <v>1324</v>
      </c>
      <c r="B414" s="163" t="s">
        <v>342</v>
      </c>
      <c r="C414" s="84" t="s">
        <v>1129</v>
      </c>
      <c r="D414" s="164" t="s">
        <v>1334</v>
      </c>
      <c r="E414" s="165" t="s">
        <v>4</v>
      </c>
      <c r="F414" s="85">
        <f>QUANTITATIVO!L831</f>
        <v>1</v>
      </c>
      <c r="G414" s="86">
        <f>MEDIANA!K70</f>
        <v>881.1</v>
      </c>
      <c r="H414" s="86">
        <f>ROUND(G414*(1+$G$3),2)</f>
        <v>1074.94</v>
      </c>
      <c r="I414" s="97">
        <f>ROUND(F414*H414,2)</f>
        <v>1074.94</v>
      </c>
    </row>
    <row r="415" spans="1:9" ht="22.5">
      <c r="A415" s="171" t="s">
        <v>1325</v>
      </c>
      <c r="B415" s="163" t="s">
        <v>342</v>
      </c>
      <c r="C415" s="84" t="s">
        <v>1130</v>
      </c>
      <c r="D415" s="164" t="s">
        <v>1131</v>
      </c>
      <c r="E415" s="165" t="s">
        <v>45</v>
      </c>
      <c r="F415" s="85">
        <f>QUANTITATIVO!L833</f>
        <v>300</v>
      </c>
      <c r="G415" s="86">
        <f>MEDIANA!K71</f>
        <v>4.45</v>
      </c>
      <c r="H415" s="86">
        <f>ROUND(G415*(1+$G$3),2)</f>
        <v>5.43</v>
      </c>
      <c r="I415" s="97">
        <f>ROUND(F415*H415,2)</f>
        <v>1629</v>
      </c>
    </row>
    <row r="416" spans="1:9" ht="11.25">
      <c r="A416" s="244"/>
      <c r="B416" s="245"/>
      <c r="C416" s="246"/>
      <c r="D416" s="247"/>
      <c r="E416" s="248"/>
      <c r="F416" s="249"/>
      <c r="G416" s="250"/>
      <c r="H416" s="251" t="s">
        <v>1363</v>
      </c>
      <c r="I416" s="252">
        <f>SUM(I412:I415)</f>
        <v>6751.16</v>
      </c>
    </row>
    <row r="417" spans="1:9" s="5" customFormat="1" ht="10.5">
      <c r="A417" s="170" t="s">
        <v>1326</v>
      </c>
      <c r="B417" s="87" t="s">
        <v>403</v>
      </c>
      <c r="C417" s="88"/>
      <c r="D417" s="87"/>
      <c r="E417" s="88"/>
      <c r="F417" s="89"/>
      <c r="G417" s="90"/>
      <c r="H417" s="90"/>
      <c r="I417" s="96"/>
    </row>
    <row r="418" spans="1:9" s="261" customFormat="1" ht="90">
      <c r="A418" s="253" t="s">
        <v>1327</v>
      </c>
      <c r="B418" s="254" t="s">
        <v>338</v>
      </c>
      <c r="C418" s="255">
        <f>QUANTITATIVO!C836</f>
        <v>90108</v>
      </c>
      <c r="D418" s="256" t="str">
        <f>QUANTITATIVO!D836</f>
        <v>ESCAVAÇÃO MECANIZADA DE VALA COM PROFUNDIDADE MAIOR QUE 1,5 M ATÉ 3,0 M (MÉDIA ENTRE MONTANTE E JUSANTE/UMA COMPOSIÇÃO POR TRECHO) COM RETROESCAVADEIRA (CAPACIDADE DA CAÇAMBA DA RETRO: 0,26 M3 / POTÊNCIA: 88 HP), LARGURA DE 0,8 M A 1,5 M, EM SOLO DE 1A CATEGORIA, LOCAIS COM BAIXO NÍVEL DE INTERFERÊNCIA. AF_01/2015</v>
      </c>
      <c r="E418" s="257" t="s">
        <v>86</v>
      </c>
      <c r="F418" s="258">
        <f>QUANTITATIVO!L836</f>
        <v>1590.55</v>
      </c>
      <c r="G418" s="259">
        <v>4.79</v>
      </c>
      <c r="H418" s="259">
        <f aca="true" t="shared" si="26" ref="H418:H425">ROUND(G418*(1+$G$3),2)</f>
        <v>5.84</v>
      </c>
      <c r="I418" s="260">
        <f aca="true" t="shared" si="27" ref="I418:I425">ROUND(F418*H418,2)</f>
        <v>9288.81</v>
      </c>
    </row>
    <row r="419" spans="1:9" ht="33.75">
      <c r="A419" s="171" t="s">
        <v>1331</v>
      </c>
      <c r="B419" s="163" t="s">
        <v>338</v>
      </c>
      <c r="C419" s="84">
        <v>96385</v>
      </c>
      <c r="D419" s="164" t="s">
        <v>107</v>
      </c>
      <c r="E419" s="165" t="s">
        <v>86</v>
      </c>
      <c r="F419" s="85">
        <f>QUANTITATIVO!L840</f>
        <v>1174.56</v>
      </c>
      <c r="G419" s="86">
        <v>7.433</v>
      </c>
      <c r="H419" s="86">
        <f>ROUND(G419*(1+$G$3),2)</f>
        <v>9.07</v>
      </c>
      <c r="I419" s="97">
        <f>ROUND(F419*H419,2)</f>
        <v>10653.26</v>
      </c>
    </row>
    <row r="420" spans="1:9" ht="22.5">
      <c r="A420" s="171" t="s">
        <v>1332</v>
      </c>
      <c r="B420" s="163" t="s">
        <v>363</v>
      </c>
      <c r="C420" s="84">
        <v>6081</v>
      </c>
      <c r="D420" s="164" t="s">
        <v>326</v>
      </c>
      <c r="E420" s="165" t="s">
        <v>86</v>
      </c>
      <c r="F420" s="85">
        <f>QUANTITATIVO!L844</f>
        <v>1272.44</v>
      </c>
      <c r="G420" s="86">
        <v>29.6</v>
      </c>
      <c r="H420" s="86">
        <f>ROUND(G420*(1+$G$3),2)</f>
        <v>36.11</v>
      </c>
      <c r="I420" s="97">
        <f>ROUND(F420*H420,2)</f>
        <v>45947.81</v>
      </c>
    </row>
    <row r="421" spans="1:9" s="261" customFormat="1" ht="45">
      <c r="A421" s="253" t="s">
        <v>1456</v>
      </c>
      <c r="B421" s="254" t="s">
        <v>338</v>
      </c>
      <c r="C421" s="255">
        <f>QUANTITATIVO!C847</f>
        <v>100973</v>
      </c>
      <c r="D421" s="256" t="str">
        <f>QUANTITATIVO!D847</f>
        <v>CARGA, MANOBRA E DESCARGA DE SOLOS E MATERIAIS GRANULARES EM CAMINHÃO BASCULANTE 6 M³ - CARGA COM PÁ CARREGADEIRA (CAÇAMBA DE 1,7 A 2,8 M³ /
128 HP) E DESCARGA LIVRE (UNIDADE: M3). AF_07/2020</v>
      </c>
      <c r="E421" s="257" t="str">
        <f>QUANTITATIVO!K847</f>
        <v>M3</v>
      </c>
      <c r="F421" s="258">
        <f>QUANTITATIVO!L847</f>
        <v>1590.55</v>
      </c>
      <c r="G421" s="259">
        <v>6.23</v>
      </c>
      <c r="H421" s="259">
        <f t="shared" si="26"/>
        <v>7.6</v>
      </c>
      <c r="I421" s="260">
        <f t="shared" si="27"/>
        <v>12088.18</v>
      </c>
    </row>
    <row r="422" spans="1:9" ht="33.75">
      <c r="A422" s="171" t="s">
        <v>1457</v>
      </c>
      <c r="B422" s="163" t="s">
        <v>338</v>
      </c>
      <c r="C422" s="84">
        <v>100324</v>
      </c>
      <c r="D422" s="164" t="s">
        <v>246</v>
      </c>
      <c r="E422" s="165" t="s">
        <v>86</v>
      </c>
      <c r="F422" s="85">
        <f>QUANTITATIVO!L849</f>
        <v>195.84</v>
      </c>
      <c r="G422" s="86">
        <v>105.39</v>
      </c>
      <c r="H422" s="86">
        <f t="shared" si="26"/>
        <v>128.58</v>
      </c>
      <c r="I422" s="97">
        <f t="shared" si="27"/>
        <v>25181.11</v>
      </c>
    </row>
    <row r="423" spans="1:9" ht="33.75">
      <c r="A423" s="171" t="s">
        <v>1468</v>
      </c>
      <c r="B423" s="163" t="s">
        <v>338</v>
      </c>
      <c r="C423" s="84">
        <v>97914</v>
      </c>
      <c r="D423" s="164" t="s">
        <v>84</v>
      </c>
      <c r="E423" s="165" t="s">
        <v>83</v>
      </c>
      <c r="F423" s="85">
        <f>QUANTITATIVO!L852</f>
        <v>35727.8</v>
      </c>
      <c r="G423" s="86">
        <v>1.91</v>
      </c>
      <c r="H423" s="86">
        <f>ROUND(G423*(1+$G$3),2)</f>
        <v>2.33</v>
      </c>
      <c r="I423" s="97">
        <f>ROUND(F423*H423,2)</f>
        <v>83245.77</v>
      </c>
    </row>
    <row r="424" spans="1:9" ht="33.75">
      <c r="A424" s="171" t="s">
        <v>1469</v>
      </c>
      <c r="B424" s="163" t="s">
        <v>338</v>
      </c>
      <c r="C424" s="84">
        <v>92394</v>
      </c>
      <c r="D424" s="164" t="s">
        <v>99</v>
      </c>
      <c r="E424" s="165" t="s">
        <v>45</v>
      </c>
      <c r="F424" s="85">
        <f>QUANTITATIVO!L855</f>
        <v>118</v>
      </c>
      <c r="G424" s="86">
        <v>54.98</v>
      </c>
      <c r="H424" s="86">
        <f t="shared" si="26"/>
        <v>67.08</v>
      </c>
      <c r="I424" s="97">
        <f t="shared" si="27"/>
        <v>7915.44</v>
      </c>
    </row>
    <row r="425" spans="1:9" ht="33.75">
      <c r="A425" s="171" t="s">
        <v>1470</v>
      </c>
      <c r="B425" s="163" t="s">
        <v>357</v>
      </c>
      <c r="C425" s="84" t="s">
        <v>1453</v>
      </c>
      <c r="D425" s="164" t="s">
        <v>1454</v>
      </c>
      <c r="E425" s="165" t="s">
        <v>82</v>
      </c>
      <c r="F425" s="85">
        <f>QUANTITATIVO!L859</f>
        <v>2</v>
      </c>
      <c r="G425" s="86">
        <f>COMPOSIÇÕES!G237</f>
        <v>37.699999999999996</v>
      </c>
      <c r="H425" s="86">
        <f t="shared" si="26"/>
        <v>45.99</v>
      </c>
      <c r="I425" s="97">
        <f t="shared" si="27"/>
        <v>91.98</v>
      </c>
    </row>
    <row r="426" spans="1:9" ht="11.25">
      <c r="A426" s="244"/>
      <c r="B426" s="245"/>
      <c r="C426" s="246"/>
      <c r="D426" s="247"/>
      <c r="E426" s="248"/>
      <c r="F426" s="249"/>
      <c r="G426" s="250"/>
      <c r="H426" s="251" t="s">
        <v>1363</v>
      </c>
      <c r="I426" s="252">
        <f>SUM(I417:I425)</f>
        <v>194412.36000000002</v>
      </c>
    </row>
    <row r="427" spans="1:9" s="204" customFormat="1" ht="11.25">
      <c r="A427" s="196"/>
      <c r="B427" s="197"/>
      <c r="C427" s="198"/>
      <c r="D427" s="199"/>
      <c r="E427" s="200"/>
      <c r="F427" s="201"/>
      <c r="G427" s="202"/>
      <c r="H427" s="203" t="s">
        <v>534</v>
      </c>
      <c r="I427" s="205">
        <f>SUM(I402:I426)/2</f>
        <v>230648.08000000002</v>
      </c>
    </row>
    <row r="428" spans="1:10" s="218" customFormat="1" ht="12">
      <c r="A428" s="210"/>
      <c r="B428" s="211"/>
      <c r="C428" s="212"/>
      <c r="D428" s="213"/>
      <c r="E428" s="214"/>
      <c r="F428" s="215"/>
      <c r="G428" s="216"/>
      <c r="H428" s="217" t="s">
        <v>543</v>
      </c>
      <c r="I428" s="264">
        <f>SUM(I10:I427)/3</f>
        <v>3556125.5899999985</v>
      </c>
      <c r="J428" s="265"/>
    </row>
    <row r="429" spans="1:9" ht="11.25">
      <c r="A429" s="110"/>
      <c r="B429" s="76"/>
      <c r="C429" s="76"/>
      <c r="D429" s="75"/>
      <c r="E429" s="76"/>
      <c r="F429" s="111"/>
      <c r="G429" s="108"/>
      <c r="H429" s="108"/>
      <c r="I429" s="109"/>
    </row>
    <row r="430" spans="1:9" ht="11.25">
      <c r="A430" s="221" t="s">
        <v>38</v>
      </c>
      <c r="B430" s="76"/>
      <c r="C430" s="76"/>
      <c r="D430" s="75"/>
      <c r="E430" s="76"/>
      <c r="F430" s="111"/>
      <c r="G430" s="108"/>
      <c r="H430" s="108"/>
      <c r="I430" s="109"/>
    </row>
    <row r="431" spans="1:9" ht="11.25">
      <c r="A431" s="222" t="s">
        <v>1533</v>
      </c>
      <c r="B431" s="76"/>
      <c r="C431" s="76"/>
      <c r="D431" s="75"/>
      <c r="E431" s="76"/>
      <c r="F431" s="111"/>
      <c r="G431" s="108"/>
      <c r="H431" s="108"/>
      <c r="I431" s="109"/>
    </row>
    <row r="432" spans="1:9" ht="11.25">
      <c r="A432" s="222" t="s">
        <v>1534</v>
      </c>
      <c r="B432" s="76"/>
      <c r="C432" s="76"/>
      <c r="D432" s="75"/>
      <c r="E432" s="76"/>
      <c r="F432" s="111"/>
      <c r="G432" s="108"/>
      <c r="H432" s="108"/>
      <c r="I432" s="109"/>
    </row>
    <row r="433" spans="1:9" ht="12" thickBot="1">
      <c r="A433" s="172"/>
      <c r="B433" s="98"/>
      <c r="C433" s="98"/>
      <c r="D433" s="99"/>
      <c r="E433" s="98"/>
      <c r="F433" s="100"/>
      <c r="G433" s="101"/>
      <c r="H433" s="101"/>
      <c r="I433" s="102"/>
    </row>
  </sheetData>
  <sheetProtection sheet="1" objects="1" scenarios="1"/>
  <mergeCells count="1">
    <mergeCell ref="A7:I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1"/>
  <sheetViews>
    <sheetView showGridLines="0" view="pageBreakPreview" zoomScaleSheetLayoutView="100" zoomScalePageLayoutView="0" workbookViewId="0" topLeftCell="A1">
      <pane ySplit="8" topLeftCell="A832" activePane="bottomLeft" state="frozen"/>
      <selection pane="topLeft" activeCell="G3" sqref="G3"/>
      <selection pane="bottomLeft" activeCell="E558" sqref="E558"/>
    </sheetView>
  </sheetViews>
  <sheetFormatPr defaultColWidth="9.140625" defaultRowHeight="15"/>
  <cols>
    <col min="1" max="1" width="6.7109375" style="13" customWidth="1"/>
    <col min="2" max="2" width="12.7109375" style="13" customWidth="1"/>
    <col min="3" max="3" width="9.7109375" style="13" customWidth="1"/>
    <col min="4" max="4" width="35.7109375" style="13" customWidth="1"/>
    <col min="5" max="11" width="9.7109375" style="13" customWidth="1"/>
    <col min="12" max="12" width="12.7109375" style="13" customWidth="1"/>
    <col min="13" max="16384" width="9.140625" style="13" customWidth="1"/>
  </cols>
  <sheetData>
    <row r="1" spans="1:12" ht="11.25">
      <c r="A1" s="103"/>
      <c r="B1" s="104"/>
      <c r="C1" s="104"/>
      <c r="D1" s="72"/>
      <c r="E1" s="104"/>
      <c r="F1" s="105"/>
      <c r="G1" s="106"/>
      <c r="H1" s="106"/>
      <c r="I1" s="106"/>
      <c r="J1" s="116"/>
      <c r="K1" s="116"/>
      <c r="L1" s="117"/>
    </row>
    <row r="2" spans="1:12" ht="11.25">
      <c r="A2" s="74"/>
      <c r="B2" s="115" t="s">
        <v>13</v>
      </c>
      <c r="C2" s="75" t="s">
        <v>54</v>
      </c>
      <c r="D2" s="75"/>
      <c r="E2" s="76"/>
      <c r="F2" s="77" t="s">
        <v>16</v>
      </c>
      <c r="G2" s="118" t="str">
        <f>ORÇAMENTO!G2</f>
        <v>MARÇO/2021</v>
      </c>
      <c r="H2" s="108"/>
      <c r="I2" s="108"/>
      <c r="J2" s="119"/>
      <c r="K2" s="119"/>
      <c r="L2" s="120"/>
    </row>
    <row r="3" spans="1:12" ht="11.25">
      <c r="A3" s="74"/>
      <c r="B3" s="115" t="s">
        <v>14</v>
      </c>
      <c r="C3" s="75" t="s">
        <v>55</v>
      </c>
      <c r="D3" s="75"/>
      <c r="E3" s="76"/>
      <c r="F3" s="77" t="s">
        <v>17</v>
      </c>
      <c r="G3" s="121">
        <v>0.22</v>
      </c>
      <c r="H3" s="108"/>
      <c r="I3" s="108"/>
      <c r="J3" s="119"/>
      <c r="K3" s="119"/>
      <c r="L3" s="120"/>
    </row>
    <row r="4" spans="1:12" ht="11.25">
      <c r="A4" s="74"/>
      <c r="B4" s="115" t="s">
        <v>53</v>
      </c>
      <c r="C4" s="75" t="s">
        <v>56</v>
      </c>
      <c r="D4" s="75"/>
      <c r="E4" s="76"/>
      <c r="F4" s="77"/>
      <c r="G4" s="121"/>
      <c r="H4" s="108"/>
      <c r="I4" s="108"/>
      <c r="J4" s="119"/>
      <c r="K4" s="119"/>
      <c r="L4" s="120"/>
    </row>
    <row r="5" spans="1:12" ht="11.25">
      <c r="A5" s="74"/>
      <c r="B5" s="115" t="s">
        <v>15</v>
      </c>
      <c r="C5" s="75" t="s">
        <v>57</v>
      </c>
      <c r="D5" s="75"/>
      <c r="E5" s="76"/>
      <c r="F5" s="77"/>
      <c r="G5" s="108"/>
      <c r="H5" s="108"/>
      <c r="I5" s="108"/>
      <c r="J5" s="119"/>
      <c r="K5" s="119"/>
      <c r="L5" s="120"/>
    </row>
    <row r="6" spans="1:12" ht="12" thickBot="1">
      <c r="A6" s="110"/>
      <c r="B6" s="76"/>
      <c r="C6" s="76"/>
      <c r="D6" s="75"/>
      <c r="E6" s="76"/>
      <c r="F6" s="111"/>
      <c r="G6" s="108"/>
      <c r="H6" s="108"/>
      <c r="I6" s="108"/>
      <c r="J6" s="119"/>
      <c r="K6" s="119"/>
      <c r="L6" s="120"/>
    </row>
    <row r="7" spans="1:12" ht="16.5" thickBot="1">
      <c r="A7" s="398" t="s">
        <v>39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400"/>
    </row>
    <row r="8" spans="1:12" s="1" customFormat="1" ht="12">
      <c r="A8" s="305" t="s">
        <v>0</v>
      </c>
      <c r="B8" s="306" t="s">
        <v>1</v>
      </c>
      <c r="C8" s="306" t="s">
        <v>2</v>
      </c>
      <c r="D8" s="306" t="s">
        <v>3</v>
      </c>
      <c r="E8" s="304" t="s">
        <v>40</v>
      </c>
      <c r="F8" s="304" t="s">
        <v>63</v>
      </c>
      <c r="G8" s="304" t="s">
        <v>64</v>
      </c>
      <c r="H8" s="46" t="s">
        <v>65</v>
      </c>
      <c r="I8" s="46" t="s">
        <v>66</v>
      </c>
      <c r="J8" s="46" t="s">
        <v>41</v>
      </c>
      <c r="K8" s="45" t="s">
        <v>4</v>
      </c>
      <c r="L8" s="47" t="s">
        <v>42</v>
      </c>
    </row>
    <row r="9" spans="1:12" ht="11.25">
      <c r="A9" s="48">
        <v>1</v>
      </c>
      <c r="B9" s="49" t="s">
        <v>43</v>
      </c>
      <c r="C9" s="50"/>
      <c r="D9" s="50"/>
      <c r="E9" s="51"/>
      <c r="F9" s="51"/>
      <c r="G9" s="51"/>
      <c r="H9" s="51"/>
      <c r="I9" s="51"/>
      <c r="J9" s="51"/>
      <c r="K9" s="51"/>
      <c r="L9" s="52"/>
    </row>
    <row r="10" spans="1:12" ht="11.25">
      <c r="A10" s="53" t="s">
        <v>8</v>
      </c>
      <c r="B10" s="54" t="s">
        <v>12</v>
      </c>
      <c r="C10" s="55"/>
      <c r="D10" s="55"/>
      <c r="E10" s="56"/>
      <c r="F10" s="56"/>
      <c r="G10" s="56"/>
      <c r="H10" s="56"/>
      <c r="I10" s="56"/>
      <c r="J10" s="56"/>
      <c r="K10" s="56"/>
      <c r="L10" s="57"/>
    </row>
    <row r="11" spans="1:12" s="126" customFormat="1" ht="11.25">
      <c r="A11" s="58" t="s">
        <v>44</v>
      </c>
      <c r="B11" s="63" t="s">
        <v>357</v>
      </c>
      <c r="C11" s="60" t="s">
        <v>60</v>
      </c>
      <c r="D11" s="309" t="s">
        <v>9</v>
      </c>
      <c r="E11" s="62"/>
      <c r="F11" s="62"/>
      <c r="G11" s="62"/>
      <c r="H11" s="62"/>
      <c r="I11" s="62"/>
      <c r="J11" s="62"/>
      <c r="K11" s="63" t="s">
        <v>353</v>
      </c>
      <c r="L11" s="64">
        <f>SUM(L12)</f>
        <v>18</v>
      </c>
    </row>
    <row r="12" spans="1:12" ht="11.25">
      <c r="A12" s="65"/>
      <c r="B12" s="327"/>
      <c r="C12" s="67"/>
      <c r="D12" s="68" t="s">
        <v>362</v>
      </c>
      <c r="E12" s="69">
        <v>18</v>
      </c>
      <c r="F12" s="69"/>
      <c r="G12" s="69"/>
      <c r="H12" s="69"/>
      <c r="I12" s="69"/>
      <c r="J12" s="69"/>
      <c r="K12" s="69"/>
      <c r="L12" s="70">
        <f>ROUND(E12,2)</f>
        <v>18</v>
      </c>
    </row>
    <row r="13" spans="1:12" s="126" customFormat="1" ht="45">
      <c r="A13" s="58" t="s">
        <v>358</v>
      </c>
      <c r="B13" s="63" t="s">
        <v>338</v>
      </c>
      <c r="C13" s="60">
        <v>93210</v>
      </c>
      <c r="D13" s="309" t="s">
        <v>263</v>
      </c>
      <c r="E13" s="62"/>
      <c r="F13" s="62"/>
      <c r="G13" s="62"/>
      <c r="H13" s="62"/>
      <c r="I13" s="62"/>
      <c r="J13" s="62"/>
      <c r="K13" s="63" t="s">
        <v>45</v>
      </c>
      <c r="L13" s="64">
        <f>SUM(L14)</f>
        <v>28.38</v>
      </c>
    </row>
    <row r="14" spans="1:12" s="126" customFormat="1" ht="11.25">
      <c r="A14" s="65"/>
      <c r="B14" s="327"/>
      <c r="C14" s="67"/>
      <c r="D14" s="68" t="s">
        <v>364</v>
      </c>
      <c r="E14" s="69">
        <v>1</v>
      </c>
      <c r="F14" s="69"/>
      <c r="G14" s="69">
        <v>4.3</v>
      </c>
      <c r="H14" s="69">
        <v>6.6</v>
      </c>
      <c r="I14" s="69"/>
      <c r="J14" s="69"/>
      <c r="K14" s="69"/>
      <c r="L14" s="70">
        <f>ROUND(E14*(G14*H14),2)</f>
        <v>28.38</v>
      </c>
    </row>
    <row r="15" spans="1:12" s="126" customFormat="1" ht="45">
      <c r="A15" s="58" t="s">
        <v>359</v>
      </c>
      <c r="B15" s="63" t="s">
        <v>363</v>
      </c>
      <c r="C15" s="60">
        <v>10777</v>
      </c>
      <c r="D15" s="309" t="s">
        <v>301</v>
      </c>
      <c r="E15" s="62"/>
      <c r="F15" s="62"/>
      <c r="G15" s="62"/>
      <c r="H15" s="62"/>
      <c r="I15" s="62"/>
      <c r="J15" s="62"/>
      <c r="K15" s="63" t="s">
        <v>266</v>
      </c>
      <c r="L15" s="64">
        <f>SUM(L16)</f>
        <v>18</v>
      </c>
    </row>
    <row r="16" spans="1:12" s="126" customFormat="1" ht="11.25">
      <c r="A16" s="65"/>
      <c r="B16" s="327"/>
      <c r="C16" s="67"/>
      <c r="D16" s="68" t="s">
        <v>362</v>
      </c>
      <c r="E16" s="69">
        <v>18</v>
      </c>
      <c r="F16" s="69"/>
      <c r="G16" s="69"/>
      <c r="H16" s="69"/>
      <c r="I16" s="69"/>
      <c r="J16" s="69"/>
      <c r="K16" s="69"/>
      <c r="L16" s="70">
        <f>ROUND(E16,2)</f>
        <v>18</v>
      </c>
    </row>
    <row r="17" spans="1:12" s="126" customFormat="1" ht="33.75">
      <c r="A17" s="58" t="s">
        <v>360</v>
      </c>
      <c r="B17" s="63" t="s">
        <v>363</v>
      </c>
      <c r="C17" s="60">
        <v>4813</v>
      </c>
      <c r="D17" s="309" t="s">
        <v>292</v>
      </c>
      <c r="E17" s="62"/>
      <c r="F17" s="62"/>
      <c r="G17" s="62"/>
      <c r="H17" s="62"/>
      <c r="I17" s="62"/>
      <c r="J17" s="62"/>
      <c r="K17" s="63" t="s">
        <v>269</v>
      </c>
      <c r="L17" s="64">
        <f>SUM(L18)</f>
        <v>2.25</v>
      </c>
    </row>
    <row r="18" spans="1:12" s="126" customFormat="1" ht="11.25">
      <c r="A18" s="65"/>
      <c r="B18" s="327"/>
      <c r="C18" s="67"/>
      <c r="D18" s="68" t="s">
        <v>46</v>
      </c>
      <c r="E18" s="69">
        <v>1</v>
      </c>
      <c r="F18" s="69"/>
      <c r="G18" s="69">
        <v>2</v>
      </c>
      <c r="H18" s="69"/>
      <c r="I18" s="69">
        <v>1.125</v>
      </c>
      <c r="J18" s="69"/>
      <c r="K18" s="69"/>
      <c r="L18" s="70">
        <f>ROUND(E18*(G18*I18),2)</f>
        <v>2.25</v>
      </c>
    </row>
    <row r="19" spans="1:12" s="126" customFormat="1" ht="11.25">
      <c r="A19" s="58" t="s">
        <v>361</v>
      </c>
      <c r="B19" s="59" t="s">
        <v>357</v>
      </c>
      <c r="C19" s="60" t="s">
        <v>365</v>
      </c>
      <c r="D19" s="61" t="s">
        <v>381</v>
      </c>
      <c r="E19" s="62"/>
      <c r="F19" s="62"/>
      <c r="G19" s="62"/>
      <c r="H19" s="62"/>
      <c r="I19" s="62"/>
      <c r="J19" s="62"/>
      <c r="K19" s="63" t="s">
        <v>374</v>
      </c>
      <c r="L19" s="64">
        <f>SUM(L20)</f>
        <v>1</v>
      </c>
    </row>
    <row r="20" spans="1:12" s="126" customFormat="1" ht="11.25">
      <c r="A20" s="65"/>
      <c r="B20" s="66"/>
      <c r="C20" s="67"/>
      <c r="D20" s="68" t="s">
        <v>383</v>
      </c>
      <c r="E20" s="69">
        <v>1</v>
      </c>
      <c r="F20" s="69"/>
      <c r="G20" s="69"/>
      <c r="H20" s="69"/>
      <c r="I20" s="69"/>
      <c r="J20" s="69"/>
      <c r="K20" s="69"/>
      <c r="L20" s="70">
        <f>ROUND(E20,2)</f>
        <v>1</v>
      </c>
    </row>
    <row r="21" spans="1:12" s="126" customFormat="1" ht="11.25">
      <c r="A21" s="58" t="s">
        <v>385</v>
      </c>
      <c r="B21" s="59" t="s">
        <v>357</v>
      </c>
      <c r="C21" s="60" t="s">
        <v>382</v>
      </c>
      <c r="D21" s="61" t="s">
        <v>380</v>
      </c>
      <c r="E21" s="62"/>
      <c r="F21" s="62"/>
      <c r="G21" s="62"/>
      <c r="H21" s="62"/>
      <c r="I21" s="62"/>
      <c r="J21" s="62"/>
      <c r="K21" s="63" t="s">
        <v>374</v>
      </c>
      <c r="L21" s="64">
        <f>SUM(L22)</f>
        <v>1</v>
      </c>
    </row>
    <row r="22" spans="1:12" s="126" customFormat="1" ht="11.25">
      <c r="A22" s="65"/>
      <c r="B22" s="66"/>
      <c r="C22" s="67"/>
      <c r="D22" s="68" t="s">
        <v>384</v>
      </c>
      <c r="E22" s="69">
        <v>1</v>
      </c>
      <c r="F22" s="69"/>
      <c r="G22" s="69"/>
      <c r="H22" s="69"/>
      <c r="I22" s="69"/>
      <c r="J22" s="69"/>
      <c r="K22" s="69"/>
      <c r="L22" s="70">
        <f>ROUND(E22,2)</f>
        <v>1</v>
      </c>
    </row>
    <row r="23" spans="1:12" ht="11.25">
      <c r="A23" s="53" t="s">
        <v>10</v>
      </c>
      <c r="B23" s="54" t="s">
        <v>11</v>
      </c>
      <c r="C23" s="55"/>
      <c r="D23" s="55"/>
      <c r="E23" s="56"/>
      <c r="F23" s="56"/>
      <c r="G23" s="56"/>
      <c r="H23" s="56"/>
      <c r="I23" s="56"/>
      <c r="J23" s="56"/>
      <c r="K23" s="56"/>
      <c r="L23" s="57"/>
    </row>
    <row r="24" spans="1:12" s="126" customFormat="1" ht="45">
      <c r="A24" s="58" t="s">
        <v>388</v>
      </c>
      <c r="B24" s="59" t="s">
        <v>338</v>
      </c>
      <c r="C24" s="60">
        <v>99059</v>
      </c>
      <c r="D24" s="61" t="s">
        <v>85</v>
      </c>
      <c r="E24" s="62"/>
      <c r="F24" s="62"/>
      <c r="G24" s="62"/>
      <c r="H24" s="62"/>
      <c r="I24" s="62"/>
      <c r="J24" s="62"/>
      <c r="K24" s="63" t="s">
        <v>82</v>
      </c>
      <c r="L24" s="64">
        <f>SUM(L25)</f>
        <v>166.7</v>
      </c>
    </row>
    <row r="25" spans="1:12" s="126" customFormat="1" ht="11.25">
      <c r="A25" s="65"/>
      <c r="B25" s="66"/>
      <c r="C25" s="67"/>
      <c r="D25" s="68" t="s">
        <v>386</v>
      </c>
      <c r="E25" s="69">
        <v>1</v>
      </c>
      <c r="F25" s="69"/>
      <c r="G25" s="69">
        <v>48.4</v>
      </c>
      <c r="H25" s="69">
        <v>34.95</v>
      </c>
      <c r="I25" s="69"/>
      <c r="J25" s="69"/>
      <c r="K25" s="69"/>
      <c r="L25" s="70">
        <f>ROUND(E25*(2*(G25+H25)),2)</f>
        <v>166.7</v>
      </c>
    </row>
    <row r="26" spans="1:12" s="126" customFormat="1" ht="33.75">
      <c r="A26" s="58" t="s">
        <v>389</v>
      </c>
      <c r="B26" s="59" t="s">
        <v>363</v>
      </c>
      <c r="C26" s="60">
        <v>37524</v>
      </c>
      <c r="D26" s="61" t="s">
        <v>281</v>
      </c>
      <c r="E26" s="62"/>
      <c r="F26" s="62"/>
      <c r="G26" s="62"/>
      <c r="H26" s="62"/>
      <c r="I26" s="62"/>
      <c r="J26" s="62"/>
      <c r="K26" s="63" t="s">
        <v>267</v>
      </c>
      <c r="L26" s="64">
        <f>SUM(L27)</f>
        <v>166.7</v>
      </c>
    </row>
    <row r="27" spans="1:12" s="126" customFormat="1" ht="11.25">
      <c r="A27" s="65"/>
      <c r="B27" s="66"/>
      <c r="C27" s="67"/>
      <c r="D27" s="68" t="s">
        <v>387</v>
      </c>
      <c r="E27" s="69">
        <v>1</v>
      </c>
      <c r="F27" s="69"/>
      <c r="G27" s="69">
        <v>48.4</v>
      </c>
      <c r="H27" s="69">
        <v>34.95</v>
      </c>
      <c r="I27" s="69"/>
      <c r="J27" s="69"/>
      <c r="K27" s="69"/>
      <c r="L27" s="70">
        <f>ROUND(E27*(2*(G27+H27)),2)</f>
        <v>166.7</v>
      </c>
    </row>
    <row r="28" spans="1:12" ht="11.25">
      <c r="A28" s="53" t="s">
        <v>1471</v>
      </c>
      <c r="B28" s="54" t="s">
        <v>1472</v>
      </c>
      <c r="C28" s="55"/>
      <c r="D28" s="55"/>
      <c r="E28" s="56"/>
      <c r="F28" s="56"/>
      <c r="G28" s="56"/>
      <c r="H28" s="56"/>
      <c r="I28" s="56"/>
      <c r="J28" s="56"/>
      <c r="K28" s="56"/>
      <c r="L28" s="57"/>
    </row>
    <row r="29" spans="1:12" s="126" customFormat="1" ht="33.75">
      <c r="A29" s="58" t="s">
        <v>1474</v>
      </c>
      <c r="B29" s="59" t="s">
        <v>338</v>
      </c>
      <c r="C29" s="60">
        <v>97629</v>
      </c>
      <c r="D29" s="352" t="s">
        <v>87</v>
      </c>
      <c r="E29" s="62"/>
      <c r="F29" s="62"/>
      <c r="G29" s="62"/>
      <c r="H29" s="62"/>
      <c r="I29" s="62"/>
      <c r="J29" s="62"/>
      <c r="K29" s="63" t="s">
        <v>86</v>
      </c>
      <c r="L29" s="64">
        <f>SUM(L30)</f>
        <v>62.4</v>
      </c>
    </row>
    <row r="30" spans="1:12" s="126" customFormat="1" ht="11.25">
      <c r="A30" s="65"/>
      <c r="B30" s="66"/>
      <c r="C30" s="67"/>
      <c r="D30" s="68" t="s">
        <v>1473</v>
      </c>
      <c r="E30" s="69">
        <v>1</v>
      </c>
      <c r="F30" s="69"/>
      <c r="G30" s="69">
        <v>16</v>
      </c>
      <c r="H30" s="69">
        <v>26</v>
      </c>
      <c r="I30" s="69">
        <v>0.15</v>
      </c>
      <c r="J30" s="69"/>
      <c r="K30" s="69"/>
      <c r="L30" s="70">
        <f>ROUND(E30*G30*H30*I30,2)</f>
        <v>62.4</v>
      </c>
    </row>
    <row r="31" spans="1:12" s="126" customFormat="1" ht="33.75">
      <c r="A31" s="58" t="s">
        <v>1475</v>
      </c>
      <c r="B31" s="59" t="s">
        <v>338</v>
      </c>
      <c r="C31" s="60">
        <v>72898</v>
      </c>
      <c r="D31" s="352" t="s">
        <v>103</v>
      </c>
      <c r="E31" s="62"/>
      <c r="F31" s="62"/>
      <c r="G31" s="62"/>
      <c r="H31" s="62"/>
      <c r="I31" s="62"/>
      <c r="J31" s="62"/>
      <c r="K31" s="63" t="s">
        <v>86</v>
      </c>
      <c r="L31" s="64">
        <f>SUM(L32:L33)</f>
        <v>87.36</v>
      </c>
    </row>
    <row r="32" spans="1:12" s="126" customFormat="1" ht="11.25">
      <c r="A32" s="65"/>
      <c r="B32" s="66"/>
      <c r="C32" s="67"/>
      <c r="D32" s="68" t="s">
        <v>387</v>
      </c>
      <c r="E32" s="69">
        <v>62.4</v>
      </c>
      <c r="F32" s="69"/>
      <c r="G32" s="69"/>
      <c r="H32" s="69"/>
      <c r="I32" s="69"/>
      <c r="J32" s="69"/>
      <c r="K32" s="69"/>
      <c r="L32" s="70">
        <f>ROUND(E32,2)</f>
        <v>62.4</v>
      </c>
    </row>
    <row r="33" spans="1:12" s="126" customFormat="1" ht="11.25">
      <c r="A33" s="65"/>
      <c r="B33" s="66"/>
      <c r="C33" s="67"/>
      <c r="D33" s="68" t="s">
        <v>1467</v>
      </c>
      <c r="E33" s="69">
        <v>0.4</v>
      </c>
      <c r="F33" s="69"/>
      <c r="G33" s="69"/>
      <c r="H33" s="69"/>
      <c r="I33" s="69"/>
      <c r="J33" s="69"/>
      <c r="K33" s="69"/>
      <c r="L33" s="70">
        <f>ROUND(L32*E33,2)</f>
        <v>24.96</v>
      </c>
    </row>
    <row r="34" spans="1:12" s="126" customFormat="1" ht="56.25">
      <c r="A34" s="58" t="s">
        <v>1476</v>
      </c>
      <c r="B34" s="59" t="s">
        <v>338</v>
      </c>
      <c r="C34" s="60">
        <v>93590</v>
      </c>
      <c r="D34" s="352" t="s">
        <v>1501</v>
      </c>
      <c r="E34" s="62"/>
      <c r="F34" s="62"/>
      <c r="G34" s="62"/>
      <c r="H34" s="62"/>
      <c r="I34" s="62"/>
      <c r="J34" s="62"/>
      <c r="K34" s="63" t="s">
        <v>1500</v>
      </c>
      <c r="L34" s="64">
        <f>SUM(L35)</f>
        <v>2620.8</v>
      </c>
    </row>
    <row r="35" spans="1:12" s="126" customFormat="1" ht="11.25">
      <c r="A35" s="65"/>
      <c r="B35" s="66"/>
      <c r="C35" s="67"/>
      <c r="D35" s="68" t="s">
        <v>387</v>
      </c>
      <c r="E35" s="69">
        <v>87.36</v>
      </c>
      <c r="F35" s="69"/>
      <c r="G35" s="69">
        <v>30</v>
      </c>
      <c r="H35" s="69"/>
      <c r="I35" s="69"/>
      <c r="J35" s="69"/>
      <c r="K35" s="69"/>
      <c r="L35" s="70">
        <f>E35*G35</f>
        <v>2620.8</v>
      </c>
    </row>
    <row r="36" spans="1:12" ht="11.25">
      <c r="A36" s="48">
        <v>2</v>
      </c>
      <c r="B36" s="49" t="s">
        <v>47</v>
      </c>
      <c r="C36" s="50"/>
      <c r="D36" s="50"/>
      <c r="E36" s="51"/>
      <c r="F36" s="51"/>
      <c r="G36" s="51"/>
      <c r="H36" s="51"/>
      <c r="I36" s="51"/>
      <c r="J36" s="51"/>
      <c r="K36" s="51"/>
      <c r="L36" s="52"/>
    </row>
    <row r="37" spans="1:12" ht="11.25">
      <c r="A37" s="53" t="s">
        <v>48</v>
      </c>
      <c r="B37" s="54" t="s">
        <v>390</v>
      </c>
      <c r="C37" s="55"/>
      <c r="D37" s="55"/>
      <c r="E37" s="56"/>
      <c r="F37" s="56"/>
      <c r="G37" s="56"/>
      <c r="H37" s="56"/>
      <c r="I37" s="56"/>
      <c r="J37" s="56"/>
      <c r="K37" s="56"/>
      <c r="L37" s="57"/>
    </row>
    <row r="38" spans="1:12" s="126" customFormat="1" ht="112.5">
      <c r="A38" s="58" t="s">
        <v>855</v>
      </c>
      <c r="B38" s="59" t="s">
        <v>338</v>
      </c>
      <c r="C38" s="60">
        <v>90108</v>
      </c>
      <c r="D38" s="61" t="s">
        <v>110</v>
      </c>
      <c r="E38" s="62"/>
      <c r="F38" s="62"/>
      <c r="G38" s="62"/>
      <c r="H38" s="62"/>
      <c r="I38" s="62"/>
      <c r="J38" s="62"/>
      <c r="K38" s="63" t="s">
        <v>86</v>
      </c>
      <c r="L38" s="64">
        <f>SUM(L39:L45)</f>
        <v>163.19000000000003</v>
      </c>
    </row>
    <row r="39" spans="1:12" s="126" customFormat="1" ht="11.25">
      <c r="A39" s="65"/>
      <c r="B39" s="66"/>
      <c r="C39" s="67"/>
      <c r="D39" s="68" t="s">
        <v>877</v>
      </c>
      <c r="E39" s="69">
        <v>10</v>
      </c>
      <c r="F39" s="69"/>
      <c r="G39" s="69">
        <v>0.8</v>
      </c>
      <c r="H39" s="69">
        <v>0.8</v>
      </c>
      <c r="I39" s="69">
        <v>2.55</v>
      </c>
      <c r="J39" s="69"/>
      <c r="K39" s="69"/>
      <c r="L39" s="70">
        <f>ROUND(E39*(G39*H39*I39),2)</f>
        <v>16.32</v>
      </c>
    </row>
    <row r="40" spans="1:12" s="126" customFormat="1" ht="11.25">
      <c r="A40" s="65"/>
      <c r="B40" s="66"/>
      <c r="C40" s="67"/>
      <c r="D40" s="68" t="s">
        <v>878</v>
      </c>
      <c r="E40" s="69">
        <v>23</v>
      </c>
      <c r="F40" s="69"/>
      <c r="G40" s="69">
        <v>0.8</v>
      </c>
      <c r="H40" s="69">
        <v>0.8</v>
      </c>
      <c r="I40" s="69">
        <v>2.55</v>
      </c>
      <c r="J40" s="69"/>
      <c r="K40" s="69"/>
      <c r="L40" s="70">
        <f aca="true" t="shared" si="0" ref="L40:L45">ROUND(E40*(G40*H40*I40),2)</f>
        <v>37.54</v>
      </c>
    </row>
    <row r="41" spans="1:12" s="126" customFormat="1" ht="11.25">
      <c r="A41" s="65"/>
      <c r="B41" s="66"/>
      <c r="C41" s="67"/>
      <c r="D41" s="68" t="s">
        <v>879</v>
      </c>
      <c r="E41" s="69">
        <v>29</v>
      </c>
      <c r="F41" s="69"/>
      <c r="G41" s="69">
        <v>1.2</v>
      </c>
      <c r="H41" s="69">
        <v>1</v>
      </c>
      <c r="I41" s="69">
        <v>2.5</v>
      </c>
      <c r="J41" s="69"/>
      <c r="K41" s="69"/>
      <c r="L41" s="70">
        <f t="shared" si="0"/>
        <v>87</v>
      </c>
    </row>
    <row r="42" spans="1:12" s="126" customFormat="1" ht="11.25">
      <c r="A42" s="65"/>
      <c r="B42" s="66"/>
      <c r="C42" s="67"/>
      <c r="D42" s="68" t="s">
        <v>908</v>
      </c>
      <c r="E42" s="69">
        <v>4</v>
      </c>
      <c r="F42" s="69"/>
      <c r="G42" s="69">
        <v>1.25</v>
      </c>
      <c r="H42" s="69">
        <v>1</v>
      </c>
      <c r="I42" s="69">
        <v>2.6</v>
      </c>
      <c r="J42" s="69"/>
      <c r="K42" s="69"/>
      <c r="L42" s="70">
        <f t="shared" si="0"/>
        <v>13</v>
      </c>
    </row>
    <row r="43" spans="1:12" s="126" customFormat="1" ht="11.25">
      <c r="A43" s="65"/>
      <c r="B43" s="66"/>
      <c r="C43" s="67"/>
      <c r="D43" s="68" t="s">
        <v>909</v>
      </c>
      <c r="E43" s="69">
        <v>1</v>
      </c>
      <c r="F43" s="69"/>
      <c r="G43" s="69">
        <v>1.8</v>
      </c>
      <c r="H43" s="69">
        <v>0.6000000000000001</v>
      </c>
      <c r="I43" s="69">
        <v>2.5</v>
      </c>
      <c r="J43" s="69"/>
      <c r="K43" s="69"/>
      <c r="L43" s="70">
        <f t="shared" si="0"/>
        <v>2.7</v>
      </c>
    </row>
    <row r="44" spans="1:12" s="126" customFormat="1" ht="11.25">
      <c r="A44" s="65"/>
      <c r="B44" s="66"/>
      <c r="C44" s="67"/>
      <c r="D44" s="68" t="s">
        <v>910</v>
      </c>
      <c r="E44" s="69">
        <v>2</v>
      </c>
      <c r="F44" s="69"/>
      <c r="G44" s="69">
        <v>1.8</v>
      </c>
      <c r="H44" s="69">
        <v>0.6000000000000001</v>
      </c>
      <c r="I44" s="69">
        <v>2.35</v>
      </c>
      <c r="J44" s="69"/>
      <c r="K44" s="69"/>
      <c r="L44" s="70">
        <f t="shared" si="0"/>
        <v>5.08</v>
      </c>
    </row>
    <row r="45" spans="1:12" s="126" customFormat="1" ht="11.25">
      <c r="A45" s="65"/>
      <c r="B45" s="66"/>
      <c r="C45" s="67"/>
      <c r="D45" s="68" t="s">
        <v>914</v>
      </c>
      <c r="E45" s="69">
        <v>21</v>
      </c>
      <c r="F45" s="69"/>
      <c r="G45" s="69">
        <v>0.2</v>
      </c>
      <c r="H45" s="69">
        <v>0.2</v>
      </c>
      <c r="I45" s="69">
        <v>1.85</v>
      </c>
      <c r="J45" s="69"/>
      <c r="K45" s="69"/>
      <c r="L45" s="70">
        <f t="shared" si="0"/>
        <v>1.55</v>
      </c>
    </row>
    <row r="46" spans="1:12" s="126" customFormat="1" ht="67.5">
      <c r="A46" s="58" t="s">
        <v>821</v>
      </c>
      <c r="B46" s="59" t="s">
        <v>338</v>
      </c>
      <c r="C46" s="84">
        <v>100973</v>
      </c>
      <c r="D46" s="164" t="s">
        <v>1498</v>
      </c>
      <c r="E46" s="62"/>
      <c r="F46" s="62"/>
      <c r="G46" s="62"/>
      <c r="H46" s="62"/>
      <c r="I46" s="62"/>
      <c r="J46" s="62"/>
      <c r="K46" s="63" t="s">
        <v>86</v>
      </c>
      <c r="L46" s="64">
        <f>SUM(L47:L55)</f>
        <v>191.67</v>
      </c>
    </row>
    <row r="47" spans="1:12" s="126" customFormat="1" ht="11.25">
      <c r="A47" s="65"/>
      <c r="B47" s="66"/>
      <c r="C47" s="67"/>
      <c r="D47" s="68" t="s">
        <v>880</v>
      </c>
      <c r="E47" s="69">
        <v>163.19000000000003</v>
      </c>
      <c r="F47" s="69"/>
      <c r="G47" s="69"/>
      <c r="H47" s="69"/>
      <c r="I47" s="69"/>
      <c r="J47" s="69"/>
      <c r="K47" s="69"/>
      <c r="L47" s="70">
        <f>ROUND(E47,2)</f>
        <v>163.19</v>
      </c>
    </row>
    <row r="48" spans="1:12" s="126" customFormat="1" ht="11.25">
      <c r="A48" s="65"/>
      <c r="B48" s="66"/>
      <c r="C48" s="67"/>
      <c r="D48" s="68" t="s">
        <v>881</v>
      </c>
      <c r="E48" s="69">
        <v>-10</v>
      </c>
      <c r="F48" s="69"/>
      <c r="G48" s="69">
        <v>0.6</v>
      </c>
      <c r="H48" s="69">
        <v>0.6</v>
      </c>
      <c r="I48" s="69">
        <v>0.6000000000000001</v>
      </c>
      <c r="J48" s="69"/>
      <c r="K48" s="69"/>
      <c r="L48" s="70">
        <f>ROUND(E48*(G48*H48*I48),2)</f>
        <v>-2.16</v>
      </c>
    </row>
    <row r="49" spans="1:12" s="126" customFormat="1" ht="11.25">
      <c r="A49" s="65"/>
      <c r="B49" s="66"/>
      <c r="C49" s="67"/>
      <c r="D49" s="68" t="s">
        <v>882</v>
      </c>
      <c r="E49" s="69">
        <v>-23</v>
      </c>
      <c r="F49" s="69"/>
      <c r="G49" s="69">
        <v>0.6</v>
      </c>
      <c r="H49" s="69">
        <v>0.6</v>
      </c>
      <c r="I49" s="69">
        <v>0.6000000000000001</v>
      </c>
      <c r="J49" s="69"/>
      <c r="K49" s="69"/>
      <c r="L49" s="70">
        <f aca="true" t="shared" si="1" ref="L49:L54">ROUND(E49*(G49*H49*I49),2)</f>
        <v>-4.97</v>
      </c>
    </row>
    <row r="50" spans="1:12" s="126" customFormat="1" ht="11.25">
      <c r="A50" s="65"/>
      <c r="B50" s="66"/>
      <c r="C50" s="67"/>
      <c r="D50" s="68" t="s">
        <v>883</v>
      </c>
      <c r="E50" s="69">
        <v>-29</v>
      </c>
      <c r="F50" s="69"/>
      <c r="G50" s="69">
        <v>1</v>
      </c>
      <c r="H50" s="69">
        <v>0.8</v>
      </c>
      <c r="I50" s="69">
        <v>0.65</v>
      </c>
      <c r="J50" s="69"/>
      <c r="K50" s="69"/>
      <c r="L50" s="70">
        <f t="shared" si="1"/>
        <v>-15.08</v>
      </c>
    </row>
    <row r="51" spans="1:12" s="126" customFormat="1" ht="11.25">
      <c r="A51" s="65"/>
      <c r="B51" s="66"/>
      <c r="C51" s="67"/>
      <c r="D51" s="68" t="s">
        <v>911</v>
      </c>
      <c r="E51" s="69">
        <v>-4</v>
      </c>
      <c r="F51" s="69"/>
      <c r="G51" s="69">
        <v>1.05</v>
      </c>
      <c r="H51" s="69">
        <v>0.8</v>
      </c>
      <c r="I51" s="69">
        <v>0.65</v>
      </c>
      <c r="J51" s="69"/>
      <c r="K51" s="69"/>
      <c r="L51" s="70">
        <f t="shared" si="1"/>
        <v>-2.18</v>
      </c>
    </row>
    <row r="52" spans="1:12" s="126" customFormat="1" ht="11.25">
      <c r="A52" s="65"/>
      <c r="B52" s="66"/>
      <c r="C52" s="67"/>
      <c r="D52" s="68" t="s">
        <v>912</v>
      </c>
      <c r="E52" s="69">
        <v>-1</v>
      </c>
      <c r="F52" s="69"/>
      <c r="G52" s="69">
        <v>1.6</v>
      </c>
      <c r="H52" s="69">
        <v>0.4</v>
      </c>
      <c r="I52" s="69">
        <v>0.65</v>
      </c>
      <c r="J52" s="69"/>
      <c r="K52" s="69"/>
      <c r="L52" s="70">
        <f t="shared" si="1"/>
        <v>-0.42</v>
      </c>
    </row>
    <row r="53" spans="1:12" s="126" customFormat="1" ht="11.25">
      <c r="A53" s="65"/>
      <c r="B53" s="66"/>
      <c r="C53" s="67"/>
      <c r="D53" s="68" t="s">
        <v>913</v>
      </c>
      <c r="E53" s="69">
        <v>-2</v>
      </c>
      <c r="F53" s="69"/>
      <c r="G53" s="69">
        <v>1.6</v>
      </c>
      <c r="H53" s="69">
        <v>0.4</v>
      </c>
      <c r="I53" s="69">
        <v>0.5</v>
      </c>
      <c r="J53" s="69"/>
      <c r="K53" s="69"/>
      <c r="L53" s="70">
        <f t="shared" si="1"/>
        <v>-0.64</v>
      </c>
    </row>
    <row r="54" spans="1:12" s="126" customFormat="1" ht="11.25">
      <c r="A54" s="65"/>
      <c r="B54" s="66"/>
      <c r="C54" s="67"/>
      <c r="D54" s="68" t="s">
        <v>915</v>
      </c>
      <c r="E54" s="69">
        <v>-2</v>
      </c>
      <c r="F54" s="69"/>
      <c r="G54" s="69">
        <v>1.6</v>
      </c>
      <c r="H54" s="69">
        <v>0.4</v>
      </c>
      <c r="I54" s="69">
        <v>0.65</v>
      </c>
      <c r="J54" s="69"/>
      <c r="K54" s="69"/>
      <c r="L54" s="70">
        <f t="shared" si="1"/>
        <v>-0.83</v>
      </c>
    </row>
    <row r="55" spans="1:12" s="126" customFormat="1" ht="11.25">
      <c r="A55" s="65"/>
      <c r="B55" s="66"/>
      <c r="C55" s="67"/>
      <c r="D55" s="68" t="s">
        <v>1002</v>
      </c>
      <c r="E55" s="69">
        <v>0.4</v>
      </c>
      <c r="F55" s="69"/>
      <c r="G55" s="69"/>
      <c r="H55" s="69"/>
      <c r="I55" s="69"/>
      <c r="J55" s="69"/>
      <c r="K55" s="69"/>
      <c r="L55" s="70">
        <f>ROUND(SUM(L47:L54)*E55,2)</f>
        <v>54.76</v>
      </c>
    </row>
    <row r="56" spans="1:12" s="126" customFormat="1" ht="45">
      <c r="A56" s="58" t="s">
        <v>889</v>
      </c>
      <c r="B56" s="59" t="s">
        <v>338</v>
      </c>
      <c r="C56" s="60">
        <v>72888</v>
      </c>
      <c r="D56" s="61" t="s">
        <v>104</v>
      </c>
      <c r="E56" s="62"/>
      <c r="F56" s="62"/>
      <c r="G56" s="62"/>
      <c r="H56" s="62"/>
      <c r="I56" s="62"/>
      <c r="J56" s="62"/>
      <c r="K56" s="63" t="s">
        <v>86</v>
      </c>
      <c r="L56" s="64">
        <f>SUM(L57:L59)</f>
        <v>36.80000000000001</v>
      </c>
    </row>
    <row r="57" spans="1:12" s="126" customFormat="1" ht="11.25">
      <c r="A57" s="65"/>
      <c r="B57" s="66"/>
      <c r="C57" s="67"/>
      <c r="D57" s="68" t="s">
        <v>880</v>
      </c>
      <c r="E57" s="69">
        <v>163.19000000000003</v>
      </c>
      <c r="F57" s="69"/>
      <c r="G57" s="69"/>
      <c r="H57" s="69"/>
      <c r="I57" s="69"/>
      <c r="J57" s="69"/>
      <c r="K57" s="69"/>
      <c r="L57" s="70">
        <f>ROUND(E57,2)</f>
        <v>163.19</v>
      </c>
    </row>
    <row r="58" spans="1:12" s="126" customFormat="1" ht="11.25">
      <c r="A58" s="65"/>
      <c r="B58" s="66"/>
      <c r="C58" s="67"/>
      <c r="D58" s="68" t="s">
        <v>1002</v>
      </c>
      <c r="E58" s="69">
        <v>0.4</v>
      </c>
      <c r="F58" s="69"/>
      <c r="G58" s="69"/>
      <c r="H58" s="69"/>
      <c r="I58" s="69"/>
      <c r="J58" s="69"/>
      <c r="K58" s="69"/>
      <c r="L58" s="70">
        <f>ROUND(SUM(L57)*E58,2)</f>
        <v>65.28</v>
      </c>
    </row>
    <row r="59" spans="1:12" s="126" customFormat="1" ht="11.25">
      <c r="A59" s="65"/>
      <c r="B59" s="66"/>
      <c r="C59" s="67"/>
      <c r="D59" s="68" t="s">
        <v>1003</v>
      </c>
      <c r="E59" s="69">
        <v>-191.67</v>
      </c>
      <c r="F59" s="69"/>
      <c r="G59" s="69"/>
      <c r="H59" s="69"/>
      <c r="I59" s="69"/>
      <c r="J59" s="69"/>
      <c r="K59" s="69"/>
      <c r="L59" s="70">
        <f>ROUND(E59,2)</f>
        <v>-191.67</v>
      </c>
    </row>
    <row r="60" spans="1:12" s="126" customFormat="1" ht="45">
      <c r="A60" s="58" t="s">
        <v>890</v>
      </c>
      <c r="B60" s="59" t="s">
        <v>338</v>
      </c>
      <c r="C60" s="60">
        <v>97914</v>
      </c>
      <c r="D60" s="61" t="s">
        <v>84</v>
      </c>
      <c r="E60" s="62"/>
      <c r="F60" s="62"/>
      <c r="G60" s="62"/>
      <c r="H60" s="62"/>
      <c r="I60" s="62"/>
      <c r="J60" s="62"/>
      <c r="K60" s="63" t="s">
        <v>83</v>
      </c>
      <c r="L60" s="64">
        <f>SUM(L61)</f>
        <v>736</v>
      </c>
    </row>
    <row r="61" spans="1:12" ht="11.25">
      <c r="A61" s="65"/>
      <c r="B61" s="66"/>
      <c r="C61" s="67"/>
      <c r="D61" s="68" t="s">
        <v>884</v>
      </c>
      <c r="E61" s="69">
        <v>36.80000000000001</v>
      </c>
      <c r="F61" s="69"/>
      <c r="G61" s="69">
        <v>20</v>
      </c>
      <c r="H61" s="69"/>
      <c r="I61" s="69"/>
      <c r="J61" s="69"/>
      <c r="K61" s="69"/>
      <c r="L61" s="70">
        <f>ROUND(E61*G61,2)</f>
        <v>736</v>
      </c>
    </row>
    <row r="62" spans="1:12" ht="11.25">
      <c r="A62" s="53" t="s">
        <v>822</v>
      </c>
      <c r="B62" s="54" t="s">
        <v>391</v>
      </c>
      <c r="C62" s="55"/>
      <c r="D62" s="55"/>
      <c r="E62" s="56"/>
      <c r="F62" s="56"/>
      <c r="G62" s="56"/>
      <c r="H62" s="56"/>
      <c r="I62" s="56"/>
      <c r="J62" s="56"/>
      <c r="K62" s="56"/>
      <c r="L62" s="57"/>
    </row>
    <row r="63" spans="1:12" s="126" customFormat="1" ht="56.25">
      <c r="A63" s="58" t="s">
        <v>823</v>
      </c>
      <c r="B63" s="59" t="s">
        <v>338</v>
      </c>
      <c r="C63" s="60">
        <v>100657</v>
      </c>
      <c r="D63" s="61" t="s">
        <v>248</v>
      </c>
      <c r="E63" s="62"/>
      <c r="F63" s="62"/>
      <c r="G63" s="62"/>
      <c r="H63" s="62"/>
      <c r="I63" s="62"/>
      <c r="J63" s="62"/>
      <c r="K63" s="63" t="s">
        <v>82</v>
      </c>
      <c r="L63" s="64">
        <f>SUM(L64:L65)</f>
        <v>1162</v>
      </c>
    </row>
    <row r="64" spans="1:12" s="126" customFormat="1" ht="11.25">
      <c r="A64" s="65"/>
      <c r="B64" s="66"/>
      <c r="C64" s="67"/>
      <c r="D64" s="68" t="s">
        <v>1364</v>
      </c>
      <c r="E64" s="69">
        <v>223</v>
      </c>
      <c r="F64" s="69"/>
      <c r="G64" s="69"/>
      <c r="H64" s="69"/>
      <c r="I64" s="69"/>
      <c r="J64" s="69"/>
      <c r="K64" s="69"/>
      <c r="L64" s="70">
        <f>ROUND(E64,2)</f>
        <v>223</v>
      </c>
    </row>
    <row r="65" spans="1:12" s="126" customFormat="1" ht="11.25">
      <c r="A65" s="65"/>
      <c r="B65" s="66"/>
      <c r="C65" s="67"/>
      <c r="D65" s="68" t="s">
        <v>1365</v>
      </c>
      <c r="E65" s="69">
        <v>939</v>
      </c>
      <c r="F65" s="69"/>
      <c r="G65" s="69"/>
      <c r="H65" s="69"/>
      <c r="I65" s="69"/>
      <c r="J65" s="69"/>
      <c r="K65" s="69"/>
      <c r="L65" s="70">
        <f>ROUND(E65,2)</f>
        <v>939</v>
      </c>
    </row>
    <row r="66" spans="1:12" s="126" customFormat="1" ht="45">
      <c r="A66" s="58" t="s">
        <v>885</v>
      </c>
      <c r="B66" s="59" t="s">
        <v>338</v>
      </c>
      <c r="C66" s="60">
        <v>94962</v>
      </c>
      <c r="D66" s="61" t="s">
        <v>217</v>
      </c>
      <c r="E66" s="62"/>
      <c r="F66" s="62"/>
      <c r="G66" s="62"/>
      <c r="H66" s="62"/>
      <c r="I66" s="62"/>
      <c r="J66" s="62"/>
      <c r="K66" s="63" t="s">
        <v>86</v>
      </c>
      <c r="L66" s="64">
        <f>SUM(L67:L74)</f>
        <v>10.08</v>
      </c>
    </row>
    <row r="67" spans="1:12" s="126" customFormat="1" ht="11.25">
      <c r="A67" s="65"/>
      <c r="B67" s="66"/>
      <c r="C67" s="67"/>
      <c r="D67" s="68" t="s">
        <v>877</v>
      </c>
      <c r="E67" s="69">
        <v>10</v>
      </c>
      <c r="F67" s="69"/>
      <c r="G67" s="69">
        <v>0.6</v>
      </c>
      <c r="H67" s="69">
        <v>0.6</v>
      </c>
      <c r="I67" s="69">
        <v>0.05</v>
      </c>
      <c r="J67" s="69"/>
      <c r="K67" s="69"/>
      <c r="L67" s="70">
        <f>ROUND(E67*(G67*H67*I67),2)</f>
        <v>0.18</v>
      </c>
    </row>
    <row r="68" spans="1:12" s="126" customFormat="1" ht="11.25">
      <c r="A68" s="65"/>
      <c r="B68" s="66"/>
      <c r="C68" s="67"/>
      <c r="D68" s="68" t="s">
        <v>878</v>
      </c>
      <c r="E68" s="69">
        <v>23</v>
      </c>
      <c r="F68" s="69"/>
      <c r="G68" s="69">
        <v>0.6</v>
      </c>
      <c r="H68" s="69">
        <v>0.6</v>
      </c>
      <c r="I68" s="69">
        <v>0.05</v>
      </c>
      <c r="J68" s="69"/>
      <c r="K68" s="69"/>
      <c r="L68" s="70">
        <f aca="true" t="shared" si="2" ref="L68:L74">ROUND(E68*(G68*H68*I68),2)</f>
        <v>0.41</v>
      </c>
    </row>
    <row r="69" spans="1:12" s="126" customFormat="1" ht="11.25">
      <c r="A69" s="65"/>
      <c r="B69" s="66"/>
      <c r="C69" s="67"/>
      <c r="D69" s="68" t="s">
        <v>879</v>
      </c>
      <c r="E69" s="69">
        <v>29</v>
      </c>
      <c r="F69" s="69"/>
      <c r="G69" s="69">
        <v>1</v>
      </c>
      <c r="H69" s="69">
        <v>0.8</v>
      </c>
      <c r="I69" s="69">
        <v>0.05</v>
      </c>
      <c r="J69" s="69"/>
      <c r="K69" s="69"/>
      <c r="L69" s="70">
        <f t="shared" si="2"/>
        <v>1.16</v>
      </c>
    </row>
    <row r="70" spans="1:12" s="126" customFormat="1" ht="11.25">
      <c r="A70" s="65"/>
      <c r="B70" s="66"/>
      <c r="C70" s="67"/>
      <c r="D70" s="68" t="s">
        <v>908</v>
      </c>
      <c r="E70" s="69">
        <v>4</v>
      </c>
      <c r="F70" s="69"/>
      <c r="G70" s="69">
        <v>1.05</v>
      </c>
      <c r="H70" s="69">
        <v>0.8</v>
      </c>
      <c r="I70" s="69">
        <v>0.05</v>
      </c>
      <c r="J70" s="69"/>
      <c r="K70" s="69"/>
      <c r="L70" s="70">
        <f t="shared" si="2"/>
        <v>0.17</v>
      </c>
    </row>
    <row r="71" spans="1:12" s="126" customFormat="1" ht="11.25">
      <c r="A71" s="65"/>
      <c r="B71" s="66"/>
      <c r="C71" s="67"/>
      <c r="D71" s="68" t="s">
        <v>909</v>
      </c>
      <c r="E71" s="69">
        <v>1</v>
      </c>
      <c r="F71" s="69"/>
      <c r="G71" s="69">
        <v>1.6</v>
      </c>
      <c r="H71" s="69">
        <v>0.4</v>
      </c>
      <c r="I71" s="69">
        <v>0.05</v>
      </c>
      <c r="J71" s="69"/>
      <c r="K71" s="69"/>
      <c r="L71" s="70">
        <f t="shared" si="2"/>
        <v>0.03</v>
      </c>
    </row>
    <row r="72" spans="1:12" s="126" customFormat="1" ht="11.25">
      <c r="A72" s="65"/>
      <c r="B72" s="66"/>
      <c r="C72" s="67"/>
      <c r="D72" s="68" t="s">
        <v>910</v>
      </c>
      <c r="E72" s="69">
        <v>2</v>
      </c>
      <c r="F72" s="69"/>
      <c r="G72" s="69">
        <v>1.6</v>
      </c>
      <c r="H72" s="69">
        <v>0.4</v>
      </c>
      <c r="I72" s="69">
        <v>0.05</v>
      </c>
      <c r="J72" s="69"/>
      <c r="K72" s="69"/>
      <c r="L72" s="70">
        <f t="shared" si="2"/>
        <v>0.06</v>
      </c>
    </row>
    <row r="73" spans="1:12" s="126" customFormat="1" ht="11.25">
      <c r="A73" s="65"/>
      <c r="B73" s="66"/>
      <c r="C73" s="67"/>
      <c r="D73" s="68" t="s">
        <v>914</v>
      </c>
      <c r="E73" s="69">
        <v>21</v>
      </c>
      <c r="F73" s="69"/>
      <c r="G73" s="69">
        <v>1.6</v>
      </c>
      <c r="H73" s="69">
        <v>0.4</v>
      </c>
      <c r="I73" s="69">
        <v>0.05</v>
      </c>
      <c r="J73" s="69"/>
      <c r="K73" s="69"/>
      <c r="L73" s="70">
        <f t="shared" si="2"/>
        <v>0.67</v>
      </c>
    </row>
    <row r="74" spans="1:12" s="126" customFormat="1" ht="11.25">
      <c r="A74" s="65"/>
      <c r="B74" s="66"/>
      <c r="C74" s="67"/>
      <c r="D74" s="68" t="s">
        <v>891</v>
      </c>
      <c r="E74" s="69">
        <v>1</v>
      </c>
      <c r="F74" s="69"/>
      <c r="G74" s="69">
        <v>740</v>
      </c>
      <c r="H74" s="69">
        <v>0.2</v>
      </c>
      <c r="I74" s="69">
        <v>0.05</v>
      </c>
      <c r="J74" s="69"/>
      <c r="K74" s="69"/>
      <c r="L74" s="70">
        <f t="shared" si="2"/>
        <v>7.4</v>
      </c>
    </row>
    <row r="75" spans="1:12" s="126" customFormat="1" ht="56.25">
      <c r="A75" s="58" t="s">
        <v>886</v>
      </c>
      <c r="B75" s="59" t="s">
        <v>338</v>
      </c>
      <c r="C75" s="60">
        <v>96557</v>
      </c>
      <c r="D75" s="61" t="s">
        <v>215</v>
      </c>
      <c r="E75" s="62"/>
      <c r="F75" s="62"/>
      <c r="G75" s="62"/>
      <c r="H75" s="62"/>
      <c r="I75" s="62"/>
      <c r="J75" s="62"/>
      <c r="K75" s="63" t="s">
        <v>86</v>
      </c>
      <c r="L75" s="64">
        <f>SUM(L76:L77)</f>
        <v>82.42</v>
      </c>
    </row>
    <row r="76" spans="1:12" s="126" customFormat="1" ht="22.5">
      <c r="A76" s="65"/>
      <c r="B76" s="66"/>
      <c r="C76" s="67"/>
      <c r="D76" s="68" t="s">
        <v>907</v>
      </c>
      <c r="E76" s="69">
        <v>55.64</v>
      </c>
      <c r="F76" s="69"/>
      <c r="G76" s="69"/>
      <c r="H76" s="69"/>
      <c r="I76" s="69"/>
      <c r="J76" s="69"/>
      <c r="K76" s="69"/>
      <c r="L76" s="70">
        <f>ROUND(E76,2)</f>
        <v>55.64</v>
      </c>
    </row>
    <row r="77" spans="1:12" s="126" customFormat="1" ht="22.5">
      <c r="A77" s="65"/>
      <c r="B77" s="66"/>
      <c r="C77" s="67"/>
      <c r="D77" s="68" t="s">
        <v>892</v>
      </c>
      <c r="E77" s="69">
        <v>26.78</v>
      </c>
      <c r="F77" s="69"/>
      <c r="G77" s="69"/>
      <c r="H77" s="69"/>
      <c r="I77" s="69"/>
      <c r="J77" s="69"/>
      <c r="K77" s="69"/>
      <c r="L77" s="70">
        <f>ROUND(E77,2)</f>
        <v>26.78</v>
      </c>
    </row>
    <row r="78" spans="1:12" s="126" customFormat="1" ht="56.25">
      <c r="A78" s="58" t="s">
        <v>887</v>
      </c>
      <c r="B78" s="59" t="s">
        <v>338</v>
      </c>
      <c r="C78" s="60">
        <v>96540</v>
      </c>
      <c r="D78" s="61" t="s">
        <v>237</v>
      </c>
      <c r="E78" s="62"/>
      <c r="F78" s="62"/>
      <c r="G78" s="62"/>
      <c r="H78" s="62"/>
      <c r="I78" s="62"/>
      <c r="J78" s="62"/>
      <c r="K78" s="63" t="s">
        <v>45</v>
      </c>
      <c r="L78" s="64">
        <f>SUM(L79:L79)</f>
        <v>632.29</v>
      </c>
    </row>
    <row r="79" spans="1:12" s="126" customFormat="1" ht="22.5">
      <c r="A79" s="65"/>
      <c r="B79" s="66"/>
      <c r="C79" s="67"/>
      <c r="D79" s="68" t="s">
        <v>916</v>
      </c>
      <c r="E79" s="69">
        <v>632.29</v>
      </c>
      <c r="F79" s="69"/>
      <c r="G79" s="69"/>
      <c r="H79" s="69"/>
      <c r="I79" s="69"/>
      <c r="J79" s="69"/>
      <c r="K79" s="69"/>
      <c r="L79" s="70">
        <f>ROUND(E79,2)</f>
        <v>632.29</v>
      </c>
    </row>
    <row r="80" spans="1:12" s="126" customFormat="1" ht="56.25">
      <c r="A80" s="58" t="s">
        <v>899</v>
      </c>
      <c r="B80" s="59" t="s">
        <v>338</v>
      </c>
      <c r="C80" s="60">
        <v>96542</v>
      </c>
      <c r="D80" s="61" t="s">
        <v>236</v>
      </c>
      <c r="E80" s="62"/>
      <c r="F80" s="62"/>
      <c r="G80" s="62"/>
      <c r="H80" s="62"/>
      <c r="I80" s="62"/>
      <c r="J80" s="62"/>
      <c r="K80" s="63" t="s">
        <v>45</v>
      </c>
      <c r="L80" s="64">
        <f>SUM(L81:L81)</f>
        <v>364.86</v>
      </c>
    </row>
    <row r="81" spans="1:12" s="126" customFormat="1" ht="22.5">
      <c r="A81" s="65"/>
      <c r="B81" s="66"/>
      <c r="C81" s="67"/>
      <c r="D81" s="68" t="s">
        <v>893</v>
      </c>
      <c r="E81" s="69">
        <v>364.86</v>
      </c>
      <c r="F81" s="69"/>
      <c r="G81" s="69"/>
      <c r="H81" s="69"/>
      <c r="I81" s="69"/>
      <c r="J81" s="69"/>
      <c r="K81" s="69"/>
      <c r="L81" s="70">
        <f>ROUND(E81,2)</f>
        <v>364.86</v>
      </c>
    </row>
    <row r="82" spans="1:12" s="126" customFormat="1" ht="33.75">
      <c r="A82" s="58" t="s">
        <v>900</v>
      </c>
      <c r="B82" s="59" t="s">
        <v>338</v>
      </c>
      <c r="C82" s="60">
        <v>96543</v>
      </c>
      <c r="D82" s="61" t="s">
        <v>235</v>
      </c>
      <c r="E82" s="62"/>
      <c r="F82" s="62"/>
      <c r="G82" s="62"/>
      <c r="H82" s="62"/>
      <c r="I82" s="62"/>
      <c r="J82" s="62"/>
      <c r="K82" s="63" t="s">
        <v>88</v>
      </c>
      <c r="L82" s="64">
        <f>SUM(L83:L84)</f>
        <v>616.4</v>
      </c>
    </row>
    <row r="83" spans="1:12" s="126" customFormat="1" ht="22.5">
      <c r="A83" s="65"/>
      <c r="B83" s="66"/>
      <c r="C83" s="67"/>
      <c r="D83" s="68" t="s">
        <v>920</v>
      </c>
      <c r="E83" s="69">
        <v>357</v>
      </c>
      <c r="F83" s="69"/>
      <c r="G83" s="69"/>
      <c r="H83" s="69"/>
      <c r="I83" s="69"/>
      <c r="J83" s="69"/>
      <c r="K83" s="69"/>
      <c r="L83" s="70">
        <f>ROUND(E83,2)</f>
        <v>357</v>
      </c>
    </row>
    <row r="84" spans="1:12" s="126" customFormat="1" ht="22.5">
      <c r="A84" s="65"/>
      <c r="B84" s="66"/>
      <c r="C84" s="67"/>
      <c r="D84" s="68" t="s">
        <v>894</v>
      </c>
      <c r="E84" s="69">
        <v>259.4</v>
      </c>
      <c r="F84" s="69"/>
      <c r="G84" s="69"/>
      <c r="H84" s="69"/>
      <c r="I84" s="69"/>
      <c r="J84" s="69"/>
      <c r="K84" s="69"/>
      <c r="L84" s="70">
        <f>ROUND(E84,2)</f>
        <v>259.4</v>
      </c>
    </row>
    <row r="85" spans="1:12" s="126" customFormat="1" ht="33.75">
      <c r="A85" s="58" t="s">
        <v>901</v>
      </c>
      <c r="B85" s="59" t="s">
        <v>338</v>
      </c>
      <c r="C85" s="60">
        <v>96544</v>
      </c>
      <c r="D85" s="61" t="s">
        <v>225</v>
      </c>
      <c r="E85" s="62"/>
      <c r="F85" s="62"/>
      <c r="G85" s="62"/>
      <c r="H85" s="62"/>
      <c r="I85" s="62"/>
      <c r="J85" s="62"/>
      <c r="K85" s="63" t="s">
        <v>88</v>
      </c>
      <c r="L85" s="64">
        <f>SUM(L86:L87)</f>
        <v>452.70000000000005</v>
      </c>
    </row>
    <row r="86" spans="1:12" s="126" customFormat="1" ht="22.5">
      <c r="A86" s="65"/>
      <c r="B86" s="66"/>
      <c r="C86" s="67"/>
      <c r="D86" s="68" t="s">
        <v>919</v>
      </c>
      <c r="E86" s="69">
        <v>208.3</v>
      </c>
      <c r="F86" s="69"/>
      <c r="G86" s="69"/>
      <c r="H86" s="69"/>
      <c r="I86" s="69"/>
      <c r="J86" s="69"/>
      <c r="K86" s="69"/>
      <c r="L86" s="70">
        <f>ROUND(E86,2)</f>
        <v>208.3</v>
      </c>
    </row>
    <row r="87" spans="1:12" s="126" customFormat="1" ht="22.5">
      <c r="A87" s="65"/>
      <c r="B87" s="66"/>
      <c r="C87" s="67"/>
      <c r="D87" s="68" t="s">
        <v>895</v>
      </c>
      <c r="E87" s="69">
        <v>244.4</v>
      </c>
      <c r="F87" s="69"/>
      <c r="G87" s="69"/>
      <c r="H87" s="69"/>
      <c r="I87" s="69"/>
      <c r="J87" s="69"/>
      <c r="K87" s="69"/>
      <c r="L87" s="70">
        <f>ROUND(E87,2)</f>
        <v>244.4</v>
      </c>
    </row>
    <row r="88" spans="1:12" s="126" customFormat="1" ht="33.75">
      <c r="A88" s="58" t="s">
        <v>902</v>
      </c>
      <c r="B88" s="59" t="s">
        <v>338</v>
      </c>
      <c r="C88" s="60">
        <v>96545</v>
      </c>
      <c r="D88" s="61" t="s">
        <v>224</v>
      </c>
      <c r="E88" s="62"/>
      <c r="F88" s="62"/>
      <c r="G88" s="62"/>
      <c r="H88" s="62"/>
      <c r="I88" s="62"/>
      <c r="J88" s="62"/>
      <c r="K88" s="63" t="s">
        <v>88</v>
      </c>
      <c r="L88" s="64">
        <f>SUM(L89:L90)</f>
        <v>2146.2</v>
      </c>
    </row>
    <row r="89" spans="1:12" s="126" customFormat="1" ht="22.5">
      <c r="A89" s="65"/>
      <c r="B89" s="66"/>
      <c r="C89" s="67"/>
      <c r="D89" s="68" t="s">
        <v>918</v>
      </c>
      <c r="E89" s="69">
        <v>1836.6</v>
      </c>
      <c r="F89" s="69"/>
      <c r="G89" s="69"/>
      <c r="H89" s="69"/>
      <c r="I89" s="69"/>
      <c r="J89" s="69"/>
      <c r="K89" s="69"/>
      <c r="L89" s="70">
        <f>ROUND(E89,2)</f>
        <v>1836.6</v>
      </c>
    </row>
    <row r="90" spans="1:12" s="126" customFormat="1" ht="22.5">
      <c r="A90" s="65"/>
      <c r="B90" s="66"/>
      <c r="C90" s="67"/>
      <c r="D90" s="68" t="s">
        <v>896</v>
      </c>
      <c r="E90" s="69">
        <v>309.6</v>
      </c>
      <c r="F90" s="69"/>
      <c r="G90" s="69"/>
      <c r="H90" s="69"/>
      <c r="I90" s="69"/>
      <c r="J90" s="69"/>
      <c r="K90" s="69"/>
      <c r="L90" s="70">
        <f>ROUND(E90,2)</f>
        <v>309.6</v>
      </c>
    </row>
    <row r="91" spans="1:12" s="126" customFormat="1" ht="33.75">
      <c r="A91" s="58" t="s">
        <v>903</v>
      </c>
      <c r="B91" s="59" t="s">
        <v>338</v>
      </c>
      <c r="C91" s="60">
        <v>96546</v>
      </c>
      <c r="D91" s="61" t="s">
        <v>223</v>
      </c>
      <c r="E91" s="62"/>
      <c r="F91" s="62"/>
      <c r="G91" s="62"/>
      <c r="H91" s="62"/>
      <c r="I91" s="62"/>
      <c r="J91" s="62"/>
      <c r="K91" s="63" t="s">
        <v>88</v>
      </c>
      <c r="L91" s="64">
        <f>SUM(L92:L93)</f>
        <v>1565.5</v>
      </c>
    </row>
    <row r="92" spans="1:12" s="126" customFormat="1" ht="22.5">
      <c r="A92" s="65"/>
      <c r="B92" s="66"/>
      <c r="C92" s="67"/>
      <c r="D92" s="68" t="s">
        <v>917</v>
      </c>
      <c r="E92" s="69">
        <v>1398.3</v>
      </c>
      <c r="F92" s="69"/>
      <c r="G92" s="69"/>
      <c r="H92" s="69"/>
      <c r="I92" s="69"/>
      <c r="J92" s="69"/>
      <c r="K92" s="69"/>
      <c r="L92" s="70">
        <f>ROUND(E92,2)</f>
        <v>1398.3</v>
      </c>
    </row>
    <row r="93" spans="1:12" s="126" customFormat="1" ht="22.5">
      <c r="A93" s="65"/>
      <c r="B93" s="66"/>
      <c r="C93" s="67"/>
      <c r="D93" s="68" t="s">
        <v>897</v>
      </c>
      <c r="E93" s="69">
        <v>167.2</v>
      </c>
      <c r="F93" s="69"/>
      <c r="G93" s="69"/>
      <c r="H93" s="69"/>
      <c r="I93" s="69"/>
      <c r="J93" s="69"/>
      <c r="K93" s="69"/>
      <c r="L93" s="70">
        <f>ROUND(E93,2)</f>
        <v>167.2</v>
      </c>
    </row>
    <row r="94" spans="1:12" s="126" customFormat="1" ht="33.75">
      <c r="A94" s="58" t="s">
        <v>904</v>
      </c>
      <c r="B94" s="59" t="s">
        <v>338</v>
      </c>
      <c r="C94" s="60">
        <v>92795</v>
      </c>
      <c r="D94" s="61" t="s">
        <v>226</v>
      </c>
      <c r="E94" s="62"/>
      <c r="F94" s="62"/>
      <c r="G94" s="62"/>
      <c r="H94" s="62"/>
      <c r="I94" s="62"/>
      <c r="J94" s="62"/>
      <c r="K94" s="63" t="s">
        <v>88</v>
      </c>
      <c r="L94" s="64">
        <f>SUM(L95:L95)</f>
        <v>1386.6</v>
      </c>
    </row>
    <row r="95" spans="1:12" s="126" customFormat="1" ht="11.25">
      <c r="A95" s="65"/>
      <c r="B95" s="66"/>
      <c r="C95" s="67"/>
      <c r="D95" s="68" t="s">
        <v>906</v>
      </c>
      <c r="E95" s="69">
        <v>1386.6</v>
      </c>
      <c r="F95" s="69"/>
      <c r="G95" s="69"/>
      <c r="H95" s="69"/>
      <c r="I95" s="69"/>
      <c r="J95" s="69"/>
      <c r="K95" s="69"/>
      <c r="L95" s="70">
        <f>ROUND(E95,2)</f>
        <v>1386.6</v>
      </c>
    </row>
    <row r="96" spans="1:12" s="126" customFormat="1" ht="33.75">
      <c r="A96" s="58" t="s">
        <v>905</v>
      </c>
      <c r="B96" s="59" t="s">
        <v>338</v>
      </c>
      <c r="C96" s="60">
        <v>96548</v>
      </c>
      <c r="D96" s="61" t="s">
        <v>222</v>
      </c>
      <c r="E96" s="62"/>
      <c r="F96" s="62"/>
      <c r="G96" s="62"/>
      <c r="H96" s="62"/>
      <c r="I96" s="62"/>
      <c r="J96" s="62"/>
      <c r="K96" s="63" t="s">
        <v>88</v>
      </c>
      <c r="L96" s="64">
        <f>SUM(L97:L97)</f>
        <v>1142.4</v>
      </c>
    </row>
    <row r="97" spans="1:12" s="126" customFormat="1" ht="22.5">
      <c r="A97" s="65"/>
      <c r="B97" s="66"/>
      <c r="C97" s="67"/>
      <c r="D97" s="68" t="s">
        <v>898</v>
      </c>
      <c r="E97" s="69">
        <v>1142.4</v>
      </c>
      <c r="F97" s="69"/>
      <c r="G97" s="69"/>
      <c r="H97" s="69"/>
      <c r="I97" s="69"/>
      <c r="J97" s="69"/>
      <c r="K97" s="69"/>
      <c r="L97" s="70">
        <f>ROUND(E97,2)</f>
        <v>1142.4</v>
      </c>
    </row>
    <row r="98" spans="1:12" ht="11.25">
      <c r="A98" s="53" t="s">
        <v>888</v>
      </c>
      <c r="B98" s="54" t="s">
        <v>406</v>
      </c>
      <c r="C98" s="55"/>
      <c r="D98" s="55"/>
      <c r="E98" s="56"/>
      <c r="F98" s="56"/>
      <c r="G98" s="56"/>
      <c r="H98" s="56"/>
      <c r="I98" s="56"/>
      <c r="J98" s="56"/>
      <c r="K98" s="56"/>
      <c r="L98" s="57"/>
    </row>
    <row r="99" spans="1:12" s="126" customFormat="1" ht="56.25">
      <c r="A99" s="58" t="s">
        <v>922</v>
      </c>
      <c r="B99" s="59" t="s">
        <v>357</v>
      </c>
      <c r="C99" s="60" t="s">
        <v>1439</v>
      </c>
      <c r="D99" s="309" t="s">
        <v>1441</v>
      </c>
      <c r="E99" s="62"/>
      <c r="F99" s="62"/>
      <c r="G99" s="62"/>
      <c r="H99" s="62"/>
      <c r="I99" s="62"/>
      <c r="J99" s="62"/>
      <c r="K99" s="63" t="s">
        <v>269</v>
      </c>
      <c r="L99" s="64">
        <f>SUM(L100)</f>
        <v>372.58</v>
      </c>
    </row>
    <row r="100" spans="1:12" s="126" customFormat="1" ht="11.25">
      <c r="A100" s="65"/>
      <c r="B100" s="66"/>
      <c r="C100" s="67"/>
      <c r="D100" s="68" t="s">
        <v>923</v>
      </c>
      <c r="E100" s="69">
        <v>372.58</v>
      </c>
      <c r="F100" s="69"/>
      <c r="G100" s="69"/>
      <c r="H100" s="69"/>
      <c r="I100" s="69"/>
      <c r="J100" s="69"/>
      <c r="K100" s="69"/>
      <c r="L100" s="70">
        <f>ROUND(E100,2)</f>
        <v>372.58</v>
      </c>
    </row>
    <row r="101" spans="1:12" s="126" customFormat="1" ht="67.5">
      <c r="A101" s="58" t="s">
        <v>924</v>
      </c>
      <c r="B101" s="59" t="s">
        <v>357</v>
      </c>
      <c r="C101" s="60" t="s">
        <v>1440</v>
      </c>
      <c r="D101" s="309" t="s">
        <v>1442</v>
      </c>
      <c r="E101" s="62"/>
      <c r="F101" s="62"/>
      <c r="G101" s="62"/>
      <c r="H101" s="62"/>
      <c r="I101" s="62"/>
      <c r="J101" s="62"/>
      <c r="K101" s="63" t="s">
        <v>269</v>
      </c>
      <c r="L101" s="64">
        <f>SUM(L102)</f>
        <v>35.16</v>
      </c>
    </row>
    <row r="102" spans="1:12" s="126" customFormat="1" ht="11.25">
      <c r="A102" s="65"/>
      <c r="B102" s="66"/>
      <c r="C102" s="67"/>
      <c r="D102" s="68" t="s">
        <v>1428</v>
      </c>
      <c r="E102" s="69">
        <v>35.16</v>
      </c>
      <c r="F102" s="69"/>
      <c r="G102" s="69"/>
      <c r="H102" s="69"/>
      <c r="I102" s="69"/>
      <c r="J102" s="69"/>
      <c r="K102" s="69"/>
      <c r="L102" s="70">
        <f>ROUND(E102,2)</f>
        <v>35.16</v>
      </c>
    </row>
    <row r="103" spans="1:12" s="126" customFormat="1" ht="67.5">
      <c r="A103" s="58" t="s">
        <v>1426</v>
      </c>
      <c r="B103" s="59" t="s">
        <v>357</v>
      </c>
      <c r="C103" s="60" t="s">
        <v>1443</v>
      </c>
      <c r="D103" s="309" t="s">
        <v>1540</v>
      </c>
      <c r="E103" s="62"/>
      <c r="F103" s="62"/>
      <c r="G103" s="62"/>
      <c r="H103" s="62"/>
      <c r="I103" s="62"/>
      <c r="J103" s="62"/>
      <c r="K103" s="63" t="s">
        <v>269</v>
      </c>
      <c r="L103" s="64">
        <f>SUM(L104)</f>
        <v>74.01</v>
      </c>
    </row>
    <row r="104" spans="1:12" s="126" customFormat="1" ht="11.25">
      <c r="A104" s="65"/>
      <c r="B104" s="66"/>
      <c r="C104" s="67"/>
      <c r="D104" s="68" t="s">
        <v>1429</v>
      </c>
      <c r="E104" s="69">
        <v>74.01</v>
      </c>
      <c r="F104" s="69"/>
      <c r="G104" s="69"/>
      <c r="H104" s="69"/>
      <c r="I104" s="69"/>
      <c r="J104" s="69"/>
      <c r="K104" s="69"/>
      <c r="L104" s="70">
        <f>ROUND(E104,2)</f>
        <v>74.01</v>
      </c>
    </row>
    <row r="105" spans="1:12" s="126" customFormat="1" ht="22.5">
      <c r="A105" s="58" t="s">
        <v>1427</v>
      </c>
      <c r="B105" s="59" t="s">
        <v>342</v>
      </c>
      <c r="C105" s="60" t="s">
        <v>1404</v>
      </c>
      <c r="D105" s="309" t="s">
        <v>1415</v>
      </c>
      <c r="E105" s="62"/>
      <c r="F105" s="62"/>
      <c r="G105" s="62"/>
      <c r="H105" s="62"/>
      <c r="I105" s="62"/>
      <c r="J105" s="62"/>
      <c r="K105" s="63" t="s">
        <v>45</v>
      </c>
      <c r="L105" s="64">
        <f>SUM(L106)</f>
        <v>1085.7</v>
      </c>
    </row>
    <row r="106" spans="1:12" s="126" customFormat="1" ht="11.25">
      <c r="A106" s="65"/>
      <c r="B106" s="66"/>
      <c r="C106" s="67"/>
      <c r="D106" s="68" t="s">
        <v>927</v>
      </c>
      <c r="E106" s="69">
        <v>1085.7</v>
      </c>
      <c r="F106" s="69"/>
      <c r="G106" s="69"/>
      <c r="H106" s="69"/>
      <c r="I106" s="69"/>
      <c r="J106" s="69"/>
      <c r="K106" s="69"/>
      <c r="L106" s="70">
        <f>ROUND(E106,2)</f>
        <v>1085.7</v>
      </c>
    </row>
    <row r="107" spans="1:12" ht="11.25">
      <c r="A107" s="53" t="s">
        <v>925</v>
      </c>
      <c r="B107" s="54" t="s">
        <v>394</v>
      </c>
      <c r="C107" s="55"/>
      <c r="D107" s="55"/>
      <c r="E107" s="56"/>
      <c r="F107" s="56"/>
      <c r="G107" s="56"/>
      <c r="H107" s="56"/>
      <c r="I107" s="56"/>
      <c r="J107" s="56"/>
      <c r="K107" s="56"/>
      <c r="L107" s="57"/>
    </row>
    <row r="108" spans="1:12" s="126" customFormat="1" ht="33.75">
      <c r="A108" s="58" t="s">
        <v>926</v>
      </c>
      <c r="B108" s="59" t="s">
        <v>338</v>
      </c>
      <c r="C108" s="60">
        <v>98557</v>
      </c>
      <c r="D108" s="61" t="s">
        <v>209</v>
      </c>
      <c r="E108" s="62"/>
      <c r="F108" s="62"/>
      <c r="G108" s="62"/>
      <c r="H108" s="62"/>
      <c r="I108" s="62"/>
      <c r="J108" s="62"/>
      <c r="K108" s="63" t="s">
        <v>45</v>
      </c>
      <c r="L108" s="64">
        <f>SUM(L109:L109)</f>
        <v>444</v>
      </c>
    </row>
    <row r="109" spans="1:12" s="126" customFormat="1" ht="11.25">
      <c r="A109" s="65"/>
      <c r="B109" s="66"/>
      <c r="C109" s="67"/>
      <c r="D109" s="68" t="s">
        <v>921</v>
      </c>
      <c r="E109" s="69">
        <v>1</v>
      </c>
      <c r="F109" s="69"/>
      <c r="G109" s="69">
        <v>740</v>
      </c>
      <c r="H109" s="69">
        <v>0.2</v>
      </c>
      <c r="I109" s="69">
        <v>0.2</v>
      </c>
      <c r="J109" s="69"/>
      <c r="K109" s="69"/>
      <c r="L109" s="70">
        <f>ROUND(E109*(2*G109*I109+G109*H109),)</f>
        <v>444</v>
      </c>
    </row>
    <row r="110" spans="1:12" ht="11.25">
      <c r="A110" s="48">
        <v>3</v>
      </c>
      <c r="B110" s="49" t="s">
        <v>50</v>
      </c>
      <c r="C110" s="50"/>
      <c r="D110" s="50"/>
      <c r="E110" s="51"/>
      <c r="F110" s="51"/>
      <c r="G110" s="51"/>
      <c r="H110" s="51"/>
      <c r="I110" s="51"/>
      <c r="J110" s="51"/>
      <c r="K110" s="51"/>
      <c r="L110" s="52"/>
    </row>
    <row r="111" spans="1:12" ht="11.25">
      <c r="A111" s="53" t="s">
        <v>51</v>
      </c>
      <c r="B111" s="54" t="s">
        <v>405</v>
      </c>
      <c r="C111" s="55"/>
      <c r="D111" s="55"/>
      <c r="E111" s="56"/>
      <c r="F111" s="56"/>
      <c r="G111" s="56"/>
      <c r="H111" s="56"/>
      <c r="I111" s="56"/>
      <c r="J111" s="56"/>
      <c r="K111" s="56"/>
      <c r="L111" s="57"/>
    </row>
    <row r="112" spans="1:12" s="126" customFormat="1" ht="56.25">
      <c r="A112" s="58" t="s">
        <v>824</v>
      </c>
      <c r="B112" s="59" t="s">
        <v>357</v>
      </c>
      <c r="C112" s="60" t="s">
        <v>557</v>
      </c>
      <c r="D112" s="61" t="s">
        <v>1006</v>
      </c>
      <c r="E112" s="62"/>
      <c r="F112" s="62"/>
      <c r="G112" s="62"/>
      <c r="H112" s="62"/>
      <c r="I112" s="62"/>
      <c r="J112" s="62"/>
      <c r="K112" s="63" t="s">
        <v>86</v>
      </c>
      <c r="L112" s="64">
        <f>SUM(L113)</f>
        <v>10.89</v>
      </c>
    </row>
    <row r="113" spans="1:12" s="126" customFormat="1" ht="11.25">
      <c r="A113" s="65"/>
      <c r="B113" s="66"/>
      <c r="C113" s="67"/>
      <c r="D113" s="68" t="s">
        <v>1005</v>
      </c>
      <c r="E113" s="69">
        <v>10.89</v>
      </c>
      <c r="F113" s="69"/>
      <c r="G113" s="69"/>
      <c r="H113" s="69"/>
      <c r="I113" s="69"/>
      <c r="J113" s="69"/>
      <c r="K113" s="69"/>
      <c r="L113" s="70">
        <f aca="true" t="shared" si="3" ref="L113:L141">ROUND(E113,2)</f>
        <v>10.89</v>
      </c>
    </row>
    <row r="114" spans="1:12" s="126" customFormat="1" ht="67.5">
      <c r="A114" s="58" t="s">
        <v>1024</v>
      </c>
      <c r="B114" s="59" t="s">
        <v>357</v>
      </c>
      <c r="C114" s="60" t="s">
        <v>558</v>
      </c>
      <c r="D114" s="61" t="s">
        <v>1007</v>
      </c>
      <c r="E114" s="62"/>
      <c r="F114" s="62"/>
      <c r="G114" s="62"/>
      <c r="H114" s="62"/>
      <c r="I114" s="62"/>
      <c r="J114" s="62"/>
      <c r="K114" s="63" t="s">
        <v>279</v>
      </c>
      <c r="L114" s="64">
        <f>SUM(L115:L116)</f>
        <v>19.52</v>
      </c>
    </row>
    <row r="115" spans="1:12" s="126" customFormat="1" ht="11.25">
      <c r="A115" s="65"/>
      <c r="B115" s="66"/>
      <c r="C115" s="67"/>
      <c r="D115" s="68" t="s">
        <v>1013</v>
      </c>
      <c r="E115" s="69">
        <v>2.37</v>
      </c>
      <c r="F115" s="69"/>
      <c r="G115" s="69"/>
      <c r="H115" s="69"/>
      <c r="I115" s="69"/>
      <c r="J115" s="69"/>
      <c r="K115" s="69"/>
      <c r="L115" s="70">
        <f t="shared" si="3"/>
        <v>2.37</v>
      </c>
    </row>
    <row r="116" spans="1:12" s="126" customFormat="1" ht="11.25">
      <c r="A116" s="65"/>
      <c r="B116" s="66"/>
      <c r="C116" s="67"/>
      <c r="D116" s="68" t="s">
        <v>1014</v>
      </c>
      <c r="E116" s="69">
        <v>17.15</v>
      </c>
      <c r="F116" s="69"/>
      <c r="G116" s="69"/>
      <c r="H116" s="69"/>
      <c r="I116" s="69"/>
      <c r="J116" s="69"/>
      <c r="K116" s="69"/>
      <c r="L116" s="70">
        <f t="shared" si="3"/>
        <v>17.15</v>
      </c>
    </row>
    <row r="117" spans="1:12" s="126" customFormat="1" ht="45">
      <c r="A117" s="58" t="s">
        <v>1025</v>
      </c>
      <c r="B117" s="59" t="s">
        <v>338</v>
      </c>
      <c r="C117" s="60">
        <v>92263</v>
      </c>
      <c r="D117" s="61" t="s">
        <v>245</v>
      </c>
      <c r="E117" s="62"/>
      <c r="F117" s="62"/>
      <c r="G117" s="62"/>
      <c r="H117" s="62"/>
      <c r="I117" s="62"/>
      <c r="J117" s="62"/>
      <c r="K117" s="63" t="s">
        <v>45</v>
      </c>
      <c r="L117" s="64">
        <f>SUM(L118)</f>
        <v>190.02</v>
      </c>
    </row>
    <row r="118" spans="1:12" s="126" customFormat="1" ht="11.25">
      <c r="A118" s="65"/>
      <c r="B118" s="66"/>
      <c r="C118" s="67"/>
      <c r="D118" s="68" t="s">
        <v>1005</v>
      </c>
      <c r="E118" s="69">
        <v>190.02</v>
      </c>
      <c r="F118" s="69"/>
      <c r="G118" s="69"/>
      <c r="H118" s="69"/>
      <c r="I118" s="69"/>
      <c r="J118" s="69"/>
      <c r="K118" s="69"/>
      <c r="L118" s="70">
        <f t="shared" si="3"/>
        <v>190.02</v>
      </c>
    </row>
    <row r="119" spans="1:12" s="126" customFormat="1" ht="33.75">
      <c r="A119" s="58" t="s">
        <v>1026</v>
      </c>
      <c r="B119" s="59" t="s">
        <v>338</v>
      </c>
      <c r="C119" s="60">
        <v>92265</v>
      </c>
      <c r="D119" s="61" t="s">
        <v>244</v>
      </c>
      <c r="E119" s="62"/>
      <c r="F119" s="62"/>
      <c r="G119" s="62"/>
      <c r="H119" s="62"/>
      <c r="I119" s="62"/>
      <c r="J119" s="62"/>
      <c r="K119" s="63" t="s">
        <v>45</v>
      </c>
      <c r="L119" s="64">
        <f>SUM(L120:L121)</f>
        <v>278.79</v>
      </c>
    </row>
    <row r="120" spans="1:12" s="126" customFormat="1" ht="11.25">
      <c r="A120" s="65"/>
      <c r="B120" s="66"/>
      <c r="C120" s="67"/>
      <c r="D120" s="68" t="s">
        <v>1013</v>
      </c>
      <c r="E120" s="69">
        <v>28.44</v>
      </c>
      <c r="F120" s="69"/>
      <c r="G120" s="69"/>
      <c r="H120" s="69"/>
      <c r="I120" s="69"/>
      <c r="J120" s="69"/>
      <c r="K120" s="69"/>
      <c r="L120" s="70">
        <f t="shared" si="3"/>
        <v>28.44</v>
      </c>
    </row>
    <row r="121" spans="1:12" s="126" customFormat="1" ht="11.25">
      <c r="A121" s="65"/>
      <c r="B121" s="66"/>
      <c r="C121" s="67"/>
      <c r="D121" s="68" t="s">
        <v>1014</v>
      </c>
      <c r="E121" s="69">
        <v>250.35</v>
      </c>
      <c r="F121" s="69"/>
      <c r="G121" s="69"/>
      <c r="H121" s="69"/>
      <c r="I121" s="69"/>
      <c r="J121" s="69"/>
      <c r="K121" s="69"/>
      <c r="L121" s="70">
        <f t="shared" si="3"/>
        <v>250.35</v>
      </c>
    </row>
    <row r="122" spans="1:12" s="126" customFormat="1" ht="56.25">
      <c r="A122" s="58" t="s">
        <v>1027</v>
      </c>
      <c r="B122" s="59" t="s">
        <v>338</v>
      </c>
      <c r="C122" s="60">
        <v>92775</v>
      </c>
      <c r="D122" s="61" t="s">
        <v>232</v>
      </c>
      <c r="E122" s="62"/>
      <c r="F122" s="62"/>
      <c r="G122" s="62"/>
      <c r="H122" s="62"/>
      <c r="I122" s="62"/>
      <c r="J122" s="62"/>
      <c r="K122" s="63" t="s">
        <v>88</v>
      </c>
      <c r="L122" s="64">
        <f>SUM(L123:L124)</f>
        <v>502.29999999999995</v>
      </c>
    </row>
    <row r="123" spans="1:12" s="126" customFormat="1" ht="22.5">
      <c r="A123" s="65"/>
      <c r="B123" s="66"/>
      <c r="C123" s="67"/>
      <c r="D123" s="68" t="s">
        <v>1008</v>
      </c>
      <c r="E123" s="69">
        <v>257.2</v>
      </c>
      <c r="F123" s="69"/>
      <c r="G123" s="69"/>
      <c r="H123" s="69"/>
      <c r="I123" s="69"/>
      <c r="J123" s="69"/>
      <c r="K123" s="69"/>
      <c r="L123" s="70">
        <f t="shared" si="3"/>
        <v>257.2</v>
      </c>
    </row>
    <row r="124" spans="1:12" s="126" customFormat="1" ht="22.5">
      <c r="A124" s="65"/>
      <c r="B124" s="66"/>
      <c r="C124" s="67"/>
      <c r="D124" s="68" t="s">
        <v>1015</v>
      </c>
      <c r="E124" s="69">
        <v>245.1</v>
      </c>
      <c r="F124" s="69"/>
      <c r="G124" s="69"/>
      <c r="H124" s="69"/>
      <c r="I124" s="69"/>
      <c r="J124" s="69"/>
      <c r="K124" s="69"/>
      <c r="L124" s="70">
        <f t="shared" si="3"/>
        <v>245.1</v>
      </c>
    </row>
    <row r="125" spans="1:12" s="126" customFormat="1" ht="56.25">
      <c r="A125" s="58" t="s">
        <v>1028</v>
      </c>
      <c r="B125" s="59" t="s">
        <v>338</v>
      </c>
      <c r="C125" s="60">
        <v>92776</v>
      </c>
      <c r="D125" s="61" t="s">
        <v>231</v>
      </c>
      <c r="E125" s="62"/>
      <c r="F125" s="62"/>
      <c r="G125" s="62"/>
      <c r="H125" s="62"/>
      <c r="I125" s="62"/>
      <c r="J125" s="62"/>
      <c r="K125" s="63" t="s">
        <v>88</v>
      </c>
      <c r="L125" s="64">
        <f>SUM(L126:L128)</f>
        <v>91.19999999999999</v>
      </c>
    </row>
    <row r="126" spans="1:12" s="126" customFormat="1" ht="22.5">
      <c r="A126" s="65"/>
      <c r="B126" s="66"/>
      <c r="C126" s="67"/>
      <c r="D126" s="68" t="s">
        <v>1009</v>
      </c>
      <c r="E126" s="69">
        <v>36.7</v>
      </c>
      <c r="F126" s="69"/>
      <c r="G126" s="69"/>
      <c r="H126" s="69"/>
      <c r="I126" s="69"/>
      <c r="J126" s="69"/>
      <c r="K126" s="69"/>
      <c r="L126" s="70">
        <f t="shared" si="3"/>
        <v>36.7</v>
      </c>
    </row>
    <row r="127" spans="1:12" s="126" customFormat="1" ht="22.5">
      <c r="A127" s="65"/>
      <c r="B127" s="66"/>
      <c r="C127" s="67"/>
      <c r="D127" s="68" t="s">
        <v>1018</v>
      </c>
      <c r="E127" s="69">
        <v>43.9</v>
      </c>
      <c r="F127" s="69"/>
      <c r="G127" s="69"/>
      <c r="H127" s="69"/>
      <c r="I127" s="69"/>
      <c r="J127" s="69"/>
      <c r="K127" s="69"/>
      <c r="L127" s="70">
        <f t="shared" si="3"/>
        <v>43.9</v>
      </c>
    </row>
    <row r="128" spans="1:12" s="126" customFormat="1" ht="22.5">
      <c r="A128" s="65"/>
      <c r="B128" s="66"/>
      <c r="C128" s="67"/>
      <c r="D128" s="68" t="s">
        <v>1019</v>
      </c>
      <c r="E128" s="69">
        <v>10.6</v>
      </c>
      <c r="F128" s="69"/>
      <c r="G128" s="69"/>
      <c r="H128" s="69"/>
      <c r="I128" s="69"/>
      <c r="J128" s="69"/>
      <c r="K128" s="69"/>
      <c r="L128" s="70">
        <f t="shared" si="3"/>
        <v>10.6</v>
      </c>
    </row>
    <row r="129" spans="1:12" s="126" customFormat="1" ht="56.25">
      <c r="A129" s="58" t="s">
        <v>1029</v>
      </c>
      <c r="B129" s="59" t="s">
        <v>338</v>
      </c>
      <c r="C129" s="60">
        <v>92777</v>
      </c>
      <c r="D129" s="61" t="s">
        <v>230</v>
      </c>
      <c r="E129" s="62"/>
      <c r="F129" s="62"/>
      <c r="G129" s="62"/>
      <c r="H129" s="62"/>
      <c r="I129" s="62"/>
      <c r="J129" s="62"/>
      <c r="K129" s="63" t="s">
        <v>88</v>
      </c>
      <c r="L129" s="64">
        <f>SUM(L130)</f>
        <v>207.4</v>
      </c>
    </row>
    <row r="130" spans="1:12" s="126" customFormat="1" ht="22.5">
      <c r="A130" s="65"/>
      <c r="B130" s="66"/>
      <c r="C130" s="67"/>
      <c r="D130" s="68" t="s">
        <v>1020</v>
      </c>
      <c r="E130" s="69">
        <v>207.4</v>
      </c>
      <c r="F130" s="69"/>
      <c r="G130" s="69"/>
      <c r="H130" s="69"/>
      <c r="I130" s="69"/>
      <c r="J130" s="69"/>
      <c r="K130" s="69"/>
      <c r="L130" s="70">
        <f t="shared" si="3"/>
        <v>207.4</v>
      </c>
    </row>
    <row r="131" spans="1:12" s="126" customFormat="1" ht="56.25">
      <c r="A131" s="58" t="s">
        <v>1030</v>
      </c>
      <c r="B131" s="59" t="s">
        <v>338</v>
      </c>
      <c r="C131" s="60">
        <v>92778</v>
      </c>
      <c r="D131" s="61" t="s">
        <v>229</v>
      </c>
      <c r="E131" s="62"/>
      <c r="F131" s="62"/>
      <c r="G131" s="62"/>
      <c r="H131" s="62"/>
      <c r="I131" s="62"/>
      <c r="J131" s="62"/>
      <c r="K131" s="63" t="s">
        <v>88</v>
      </c>
      <c r="L131" s="64">
        <f>SUM(L132:L133)</f>
        <v>856.5999999999999</v>
      </c>
    </row>
    <row r="132" spans="1:12" s="126" customFormat="1" ht="22.5">
      <c r="A132" s="65"/>
      <c r="B132" s="66"/>
      <c r="C132" s="67"/>
      <c r="D132" s="68" t="s">
        <v>1012</v>
      </c>
      <c r="E132" s="69">
        <v>704.8</v>
      </c>
      <c r="F132" s="69"/>
      <c r="G132" s="69"/>
      <c r="H132" s="69"/>
      <c r="I132" s="69"/>
      <c r="J132" s="69"/>
      <c r="K132" s="69"/>
      <c r="L132" s="70">
        <f t="shared" si="3"/>
        <v>704.8</v>
      </c>
    </row>
    <row r="133" spans="1:12" s="126" customFormat="1" ht="22.5">
      <c r="A133" s="65"/>
      <c r="B133" s="66"/>
      <c r="C133" s="67"/>
      <c r="D133" s="68" t="s">
        <v>1021</v>
      </c>
      <c r="E133" s="69">
        <v>151.8</v>
      </c>
      <c r="F133" s="69"/>
      <c r="G133" s="69"/>
      <c r="H133" s="69"/>
      <c r="I133" s="69"/>
      <c r="J133" s="69"/>
      <c r="K133" s="69"/>
      <c r="L133" s="70">
        <f t="shared" si="3"/>
        <v>151.8</v>
      </c>
    </row>
    <row r="134" spans="1:12" s="126" customFormat="1" ht="56.25">
      <c r="A134" s="58" t="s">
        <v>1031</v>
      </c>
      <c r="B134" s="59" t="s">
        <v>338</v>
      </c>
      <c r="C134" s="60">
        <v>92779</v>
      </c>
      <c r="D134" s="61" t="s">
        <v>228</v>
      </c>
      <c r="E134" s="62"/>
      <c r="F134" s="62"/>
      <c r="G134" s="62"/>
      <c r="H134" s="62"/>
      <c r="I134" s="62"/>
      <c r="J134" s="62"/>
      <c r="K134" s="63" t="s">
        <v>88</v>
      </c>
      <c r="L134" s="64">
        <f>SUM(L135:L137)</f>
        <v>456.09999999999997</v>
      </c>
    </row>
    <row r="135" spans="1:12" s="126" customFormat="1" ht="22.5">
      <c r="A135" s="65"/>
      <c r="B135" s="66"/>
      <c r="C135" s="67"/>
      <c r="D135" s="68" t="s">
        <v>1010</v>
      </c>
      <c r="E135" s="69">
        <v>63.7</v>
      </c>
      <c r="F135" s="69"/>
      <c r="G135" s="69"/>
      <c r="H135" s="69"/>
      <c r="I135" s="69"/>
      <c r="J135" s="69"/>
      <c r="K135" s="69"/>
      <c r="L135" s="70">
        <f t="shared" si="3"/>
        <v>63.7</v>
      </c>
    </row>
    <row r="136" spans="1:12" s="126" customFormat="1" ht="22.5">
      <c r="A136" s="65"/>
      <c r="B136" s="66"/>
      <c r="C136" s="67"/>
      <c r="D136" s="68" t="s">
        <v>1017</v>
      </c>
      <c r="E136" s="69">
        <v>91.5</v>
      </c>
      <c r="F136" s="69"/>
      <c r="G136" s="69"/>
      <c r="H136" s="69"/>
      <c r="I136" s="69"/>
      <c r="J136" s="69"/>
      <c r="K136" s="69"/>
      <c r="L136" s="70">
        <f t="shared" si="3"/>
        <v>91.5</v>
      </c>
    </row>
    <row r="137" spans="1:12" s="126" customFormat="1" ht="22.5">
      <c r="A137" s="65"/>
      <c r="B137" s="66"/>
      <c r="C137" s="67"/>
      <c r="D137" s="68" t="s">
        <v>1022</v>
      </c>
      <c r="E137" s="69">
        <v>300.9</v>
      </c>
      <c r="F137" s="69"/>
      <c r="G137" s="69"/>
      <c r="H137" s="69"/>
      <c r="I137" s="69"/>
      <c r="J137" s="69"/>
      <c r="K137" s="69"/>
      <c r="L137" s="70">
        <f t="shared" si="3"/>
        <v>300.9</v>
      </c>
    </row>
    <row r="138" spans="1:12" s="126" customFormat="1" ht="56.25">
      <c r="A138" s="58" t="s">
        <v>1032</v>
      </c>
      <c r="B138" s="59" t="s">
        <v>338</v>
      </c>
      <c r="C138" s="60">
        <v>92780</v>
      </c>
      <c r="D138" s="61" t="s">
        <v>1499</v>
      </c>
      <c r="E138" s="62"/>
      <c r="F138" s="62"/>
      <c r="G138" s="62"/>
      <c r="H138" s="62"/>
      <c r="I138" s="62"/>
      <c r="J138" s="62"/>
      <c r="K138" s="63" t="s">
        <v>88</v>
      </c>
      <c r="L138" s="64">
        <f>SUM(L139:L141)</f>
        <v>672.5</v>
      </c>
    </row>
    <row r="139" spans="1:12" s="126" customFormat="1" ht="22.5">
      <c r="A139" s="65"/>
      <c r="B139" s="66"/>
      <c r="C139" s="67"/>
      <c r="D139" s="68" t="s">
        <v>1011</v>
      </c>
      <c r="E139" s="69">
        <v>42.8</v>
      </c>
      <c r="F139" s="69"/>
      <c r="G139" s="69"/>
      <c r="H139" s="69"/>
      <c r="I139" s="69"/>
      <c r="J139" s="69"/>
      <c r="K139" s="69"/>
      <c r="L139" s="70">
        <f t="shared" si="3"/>
        <v>42.8</v>
      </c>
    </row>
    <row r="140" spans="1:12" s="126" customFormat="1" ht="22.5">
      <c r="A140" s="65"/>
      <c r="B140" s="66"/>
      <c r="C140" s="67"/>
      <c r="D140" s="68" t="s">
        <v>1016</v>
      </c>
      <c r="E140" s="69">
        <v>347.8</v>
      </c>
      <c r="F140" s="69"/>
      <c r="G140" s="69"/>
      <c r="H140" s="69"/>
      <c r="I140" s="69"/>
      <c r="J140" s="69"/>
      <c r="K140" s="69"/>
      <c r="L140" s="70">
        <f t="shared" si="3"/>
        <v>347.8</v>
      </c>
    </row>
    <row r="141" spans="1:12" s="126" customFormat="1" ht="22.5">
      <c r="A141" s="65"/>
      <c r="B141" s="66"/>
      <c r="C141" s="67"/>
      <c r="D141" s="68" t="s">
        <v>1023</v>
      </c>
      <c r="E141" s="69">
        <v>281.9</v>
      </c>
      <c r="F141" s="69"/>
      <c r="G141" s="69"/>
      <c r="H141" s="69"/>
      <c r="I141" s="69"/>
      <c r="J141" s="69"/>
      <c r="K141" s="69"/>
      <c r="L141" s="70">
        <f t="shared" si="3"/>
        <v>281.9</v>
      </c>
    </row>
    <row r="142" spans="1:12" ht="11.25">
      <c r="A142" s="53" t="s">
        <v>52</v>
      </c>
      <c r="B142" s="54" t="s">
        <v>406</v>
      </c>
      <c r="C142" s="55"/>
      <c r="D142" s="55"/>
      <c r="E142" s="56"/>
      <c r="F142" s="56"/>
      <c r="G142" s="56"/>
      <c r="H142" s="56"/>
      <c r="I142" s="56"/>
      <c r="J142" s="56"/>
      <c r="K142" s="56"/>
      <c r="L142" s="57"/>
    </row>
    <row r="143" spans="1:12" s="126" customFormat="1" ht="45">
      <c r="A143" s="58" t="s">
        <v>825</v>
      </c>
      <c r="B143" s="59" t="s">
        <v>357</v>
      </c>
      <c r="C143" s="60" t="str">
        <f>COMPOSIÇÕES!B251</f>
        <v>COMP25</v>
      </c>
      <c r="D143" s="310" t="str">
        <f>COMPOSIÇÕES!C251</f>
        <v>LAJE TRELIÇADA 2D H16 UNIDIRECIONAL, BIAPOIADA, PARA PISO, ENCHIMENTO EM CERÂMICA, VIGOTA H16, ALTURA TOTAL DA LAJE (ENCHIMENTO+CAPA) = (16+4)</v>
      </c>
      <c r="E143" s="62"/>
      <c r="F143" s="62"/>
      <c r="G143" s="62"/>
      <c r="H143" s="62"/>
      <c r="I143" s="62"/>
      <c r="J143" s="62"/>
      <c r="K143" s="63" t="s">
        <v>45</v>
      </c>
      <c r="L143" s="64">
        <f>SUM(L144)</f>
        <v>116.84</v>
      </c>
    </row>
    <row r="144" spans="1:12" ht="11.25">
      <c r="A144" s="65"/>
      <c r="B144" s="66"/>
      <c r="C144" s="67"/>
      <c r="D144" s="68" t="s">
        <v>1033</v>
      </c>
      <c r="E144" s="69">
        <v>116.84</v>
      </c>
      <c r="F144" s="69"/>
      <c r="G144" s="69"/>
      <c r="H144" s="69"/>
      <c r="I144" s="69"/>
      <c r="J144" s="69"/>
      <c r="K144" s="69"/>
      <c r="L144" s="70">
        <f>ROUND(E144,2)</f>
        <v>116.84</v>
      </c>
    </row>
    <row r="145" spans="1:12" s="126" customFormat="1" ht="45">
      <c r="A145" s="58" t="s">
        <v>1154</v>
      </c>
      <c r="B145" s="59" t="s">
        <v>357</v>
      </c>
      <c r="C145" s="60" t="str">
        <f>COMPOSIÇÕES!B262</f>
        <v>COMP26</v>
      </c>
      <c r="D145" s="309" t="str">
        <f>COMPOSIÇÕES!C262</f>
        <v>LAJE PRÉ-MOLDADA H10 UNIDIRECIONAL, BIAPOIADA, PARA PISO, ENCHIMENTO EM CERÂMICA, VIGOTA H10, ALTURA TOTAL DA LAJE (ENCHIMENTO+CAPA) = (10+5)</v>
      </c>
      <c r="E145" s="62"/>
      <c r="F145" s="62"/>
      <c r="G145" s="62"/>
      <c r="H145" s="62"/>
      <c r="I145" s="62"/>
      <c r="J145" s="62"/>
      <c r="K145" s="63" t="s">
        <v>45</v>
      </c>
      <c r="L145" s="64">
        <f>SUM(L146)</f>
        <v>274.79</v>
      </c>
    </row>
    <row r="146" spans="1:12" ht="11.25">
      <c r="A146" s="65"/>
      <c r="B146" s="66"/>
      <c r="C146" s="67"/>
      <c r="D146" s="68" t="s">
        <v>1034</v>
      </c>
      <c r="E146" s="69">
        <v>274.79</v>
      </c>
      <c r="F146" s="69"/>
      <c r="G146" s="69"/>
      <c r="H146" s="69"/>
      <c r="I146" s="69"/>
      <c r="J146" s="69"/>
      <c r="K146" s="69"/>
      <c r="L146" s="70">
        <f>ROUND(E146,2)</f>
        <v>274.79</v>
      </c>
    </row>
    <row r="147" spans="1:12" s="126" customFormat="1" ht="67.5">
      <c r="A147" s="58" t="s">
        <v>1155</v>
      </c>
      <c r="B147" s="59" t="s">
        <v>357</v>
      </c>
      <c r="C147" s="60" t="s">
        <v>1440</v>
      </c>
      <c r="D147" s="309" t="s">
        <v>1442</v>
      </c>
      <c r="E147" s="62"/>
      <c r="F147" s="62"/>
      <c r="G147" s="62"/>
      <c r="H147" s="62"/>
      <c r="I147" s="62"/>
      <c r="J147" s="62"/>
      <c r="K147" s="63" t="s">
        <v>269</v>
      </c>
      <c r="L147" s="64">
        <f>SUM(L148)</f>
        <v>107.95</v>
      </c>
    </row>
    <row r="148" spans="1:12" ht="11.25">
      <c r="A148" s="65"/>
      <c r="B148" s="66"/>
      <c r="C148" s="67"/>
      <c r="D148" s="68" t="s">
        <v>1035</v>
      </c>
      <c r="E148" s="69">
        <v>107.95</v>
      </c>
      <c r="F148" s="69"/>
      <c r="G148" s="69"/>
      <c r="H148" s="69"/>
      <c r="I148" s="69"/>
      <c r="J148" s="69"/>
      <c r="K148" s="69"/>
      <c r="L148" s="70">
        <f>ROUND(E148,2)</f>
        <v>107.95</v>
      </c>
    </row>
    <row r="149" spans="1:12" s="126" customFormat="1" ht="33.75">
      <c r="A149" s="58" t="s">
        <v>1156</v>
      </c>
      <c r="B149" s="59" t="s">
        <v>338</v>
      </c>
      <c r="C149" s="60">
        <v>88472</v>
      </c>
      <c r="D149" s="309" t="s">
        <v>94</v>
      </c>
      <c r="E149" s="62"/>
      <c r="F149" s="62"/>
      <c r="G149" s="62"/>
      <c r="H149" s="62"/>
      <c r="I149" s="62"/>
      <c r="J149" s="62"/>
      <c r="K149" s="63" t="s">
        <v>45</v>
      </c>
      <c r="L149" s="64">
        <f>SUM(L150)</f>
        <v>1379.81</v>
      </c>
    </row>
    <row r="150" spans="1:12" ht="11.25">
      <c r="A150" s="65"/>
      <c r="B150" s="66"/>
      <c r="C150" s="67"/>
      <c r="D150" s="68" t="s">
        <v>1405</v>
      </c>
      <c r="E150" s="69">
        <v>1379.81</v>
      </c>
      <c r="F150" s="69"/>
      <c r="G150" s="69"/>
      <c r="H150" s="69"/>
      <c r="I150" s="69"/>
      <c r="J150" s="69"/>
      <c r="K150" s="69"/>
      <c r="L150" s="70">
        <f>ROUND(E150,2)</f>
        <v>1379.81</v>
      </c>
    </row>
    <row r="151" spans="1:12" ht="11.25">
      <c r="A151" s="53" t="s">
        <v>1036</v>
      </c>
      <c r="B151" s="54" t="s">
        <v>1037</v>
      </c>
      <c r="C151" s="55"/>
      <c r="D151" s="55"/>
      <c r="E151" s="56"/>
      <c r="F151" s="56"/>
      <c r="G151" s="56"/>
      <c r="H151" s="56"/>
      <c r="I151" s="56"/>
      <c r="J151" s="56"/>
      <c r="K151" s="56"/>
      <c r="L151" s="57"/>
    </row>
    <row r="152" spans="1:12" s="126" customFormat="1" ht="67.5">
      <c r="A152" s="58" t="s">
        <v>1041</v>
      </c>
      <c r="B152" s="59" t="s">
        <v>357</v>
      </c>
      <c r="C152" s="60" t="s">
        <v>558</v>
      </c>
      <c r="D152" s="61" t="s">
        <v>1007</v>
      </c>
      <c r="E152" s="62"/>
      <c r="F152" s="62"/>
      <c r="G152" s="62"/>
      <c r="H152" s="62"/>
      <c r="I152" s="62"/>
      <c r="J152" s="62"/>
      <c r="K152" s="63" t="s">
        <v>279</v>
      </c>
      <c r="L152" s="64">
        <f>SUM(L153:L153)</f>
        <v>2.49</v>
      </c>
    </row>
    <row r="153" spans="1:12" s="126" customFormat="1" ht="11.25">
      <c r="A153" s="65"/>
      <c r="B153" s="66"/>
      <c r="C153" s="67"/>
      <c r="D153" s="68" t="s">
        <v>928</v>
      </c>
      <c r="E153" s="69">
        <v>2.49</v>
      </c>
      <c r="F153" s="69"/>
      <c r="G153" s="69"/>
      <c r="H153" s="69"/>
      <c r="I153" s="69"/>
      <c r="J153" s="69"/>
      <c r="K153" s="69"/>
      <c r="L153" s="70">
        <f>ROUND(E153,2)</f>
        <v>2.49</v>
      </c>
    </row>
    <row r="154" spans="1:12" s="126" customFormat="1" ht="45">
      <c r="A154" s="58" t="s">
        <v>1042</v>
      </c>
      <c r="B154" s="59" t="s">
        <v>338</v>
      </c>
      <c r="C154" s="60">
        <v>101969</v>
      </c>
      <c r="D154" s="61" t="s">
        <v>240</v>
      </c>
      <c r="E154" s="62"/>
      <c r="F154" s="62"/>
      <c r="G154" s="62"/>
      <c r="H154" s="62"/>
      <c r="I154" s="62"/>
      <c r="J154" s="62"/>
      <c r="K154" s="63" t="s">
        <v>45</v>
      </c>
      <c r="L154" s="64">
        <f>SUM(L155:L155)</f>
        <v>18.06</v>
      </c>
    </row>
    <row r="155" spans="1:12" s="126" customFormat="1" ht="11.25">
      <c r="A155" s="65"/>
      <c r="B155" s="66"/>
      <c r="C155" s="67"/>
      <c r="D155" s="68" t="s">
        <v>928</v>
      </c>
      <c r="E155" s="69">
        <v>18.06</v>
      </c>
      <c r="F155" s="69"/>
      <c r="G155" s="69"/>
      <c r="H155" s="69"/>
      <c r="I155" s="69"/>
      <c r="J155" s="69"/>
      <c r="K155" s="69"/>
      <c r="L155" s="70">
        <f>ROUND(E155,2)</f>
        <v>18.06</v>
      </c>
    </row>
    <row r="156" spans="1:12" s="126" customFormat="1" ht="56.25">
      <c r="A156" s="58" t="s">
        <v>1043</v>
      </c>
      <c r="B156" s="59" t="s">
        <v>338</v>
      </c>
      <c r="C156" s="60">
        <v>101977</v>
      </c>
      <c r="D156" s="61" t="s">
        <v>1515</v>
      </c>
      <c r="E156" s="62"/>
      <c r="F156" s="62"/>
      <c r="G156" s="62"/>
      <c r="H156" s="62"/>
      <c r="I156" s="62"/>
      <c r="J156" s="62"/>
      <c r="K156" s="63" t="s">
        <v>45</v>
      </c>
      <c r="L156" s="64">
        <f>SUM(L157:L157)</f>
        <v>20.62</v>
      </c>
    </row>
    <row r="157" spans="1:12" s="126" customFormat="1" ht="11.25">
      <c r="A157" s="65"/>
      <c r="B157" s="66"/>
      <c r="C157" s="67"/>
      <c r="D157" s="68" t="s">
        <v>928</v>
      </c>
      <c r="E157" s="69">
        <v>20.619999999999997</v>
      </c>
      <c r="F157" s="69"/>
      <c r="G157" s="69"/>
      <c r="H157" s="69"/>
      <c r="I157" s="69"/>
      <c r="J157" s="69"/>
      <c r="K157" s="69"/>
      <c r="L157" s="70">
        <f>ROUND(E157,2)</f>
        <v>20.62</v>
      </c>
    </row>
    <row r="158" spans="1:12" s="126" customFormat="1" ht="56.25">
      <c r="A158" s="58" t="s">
        <v>1044</v>
      </c>
      <c r="B158" s="59" t="s">
        <v>338</v>
      </c>
      <c r="C158" s="60">
        <v>92775</v>
      </c>
      <c r="D158" s="61" t="s">
        <v>232</v>
      </c>
      <c r="E158" s="62"/>
      <c r="F158" s="62"/>
      <c r="G158" s="62"/>
      <c r="H158" s="62"/>
      <c r="I158" s="62"/>
      <c r="J158" s="62"/>
      <c r="K158" s="63" t="s">
        <v>88</v>
      </c>
      <c r="L158" s="64">
        <f>SUM(L159:L159)</f>
        <v>3.6</v>
      </c>
    </row>
    <row r="159" spans="1:12" s="126" customFormat="1" ht="11.25">
      <c r="A159" s="65"/>
      <c r="B159" s="66"/>
      <c r="C159" s="67"/>
      <c r="D159" s="68" t="s">
        <v>1038</v>
      </c>
      <c r="E159" s="69">
        <v>3.6</v>
      </c>
      <c r="F159" s="69"/>
      <c r="G159" s="69"/>
      <c r="H159" s="69"/>
      <c r="I159" s="69"/>
      <c r="J159" s="69"/>
      <c r="K159" s="69"/>
      <c r="L159" s="70">
        <f>ROUND(E159,2)</f>
        <v>3.6</v>
      </c>
    </row>
    <row r="160" spans="1:12" s="126" customFormat="1" ht="56.25">
      <c r="A160" s="58" t="s">
        <v>1045</v>
      </c>
      <c r="B160" s="59" t="s">
        <v>338</v>
      </c>
      <c r="C160" s="60">
        <v>92776</v>
      </c>
      <c r="D160" s="61" t="s">
        <v>231</v>
      </c>
      <c r="E160" s="62"/>
      <c r="F160" s="62"/>
      <c r="G160" s="62"/>
      <c r="H160" s="62"/>
      <c r="I160" s="62"/>
      <c r="J160" s="62"/>
      <c r="K160" s="63" t="s">
        <v>88</v>
      </c>
      <c r="L160" s="64">
        <f>SUM(L161:L161)</f>
        <v>8</v>
      </c>
    </row>
    <row r="161" spans="1:12" s="126" customFormat="1" ht="11.25">
      <c r="A161" s="65"/>
      <c r="B161" s="66"/>
      <c r="C161" s="67"/>
      <c r="D161" s="68" t="s">
        <v>1039</v>
      </c>
      <c r="E161" s="69">
        <v>8</v>
      </c>
      <c r="F161" s="69"/>
      <c r="G161" s="69"/>
      <c r="H161" s="69"/>
      <c r="I161" s="69"/>
      <c r="J161" s="69"/>
      <c r="K161" s="69"/>
      <c r="L161" s="70">
        <f>ROUND(E161,2)</f>
        <v>8</v>
      </c>
    </row>
    <row r="162" spans="1:12" s="126" customFormat="1" ht="56.25">
      <c r="A162" s="58" t="s">
        <v>1046</v>
      </c>
      <c r="B162" s="59" t="s">
        <v>338</v>
      </c>
      <c r="C162" s="60">
        <v>92777</v>
      </c>
      <c r="D162" s="61" t="s">
        <v>230</v>
      </c>
      <c r="E162" s="62"/>
      <c r="F162" s="62"/>
      <c r="G162" s="62"/>
      <c r="H162" s="62"/>
      <c r="I162" s="62"/>
      <c r="J162" s="62"/>
      <c r="K162" s="63" t="s">
        <v>88</v>
      </c>
      <c r="L162" s="64">
        <f>SUM(L163)</f>
        <v>5.7</v>
      </c>
    </row>
    <row r="163" spans="1:12" s="126" customFormat="1" ht="11.25">
      <c r="A163" s="65"/>
      <c r="B163" s="66"/>
      <c r="C163" s="67"/>
      <c r="D163" s="68" t="s">
        <v>1040</v>
      </c>
      <c r="E163" s="69">
        <v>5.7</v>
      </c>
      <c r="F163" s="69"/>
      <c r="G163" s="69"/>
      <c r="H163" s="69"/>
      <c r="I163" s="69"/>
      <c r="J163" s="69"/>
      <c r="K163" s="69"/>
      <c r="L163" s="70">
        <f>ROUND(E163,2)</f>
        <v>5.7</v>
      </c>
    </row>
    <row r="164" spans="1:12" s="126" customFormat="1" ht="56.25">
      <c r="A164" s="58" t="s">
        <v>1047</v>
      </c>
      <c r="B164" s="59" t="s">
        <v>338</v>
      </c>
      <c r="C164" s="60">
        <v>92778</v>
      </c>
      <c r="D164" s="61" t="s">
        <v>229</v>
      </c>
      <c r="E164" s="62"/>
      <c r="F164" s="62"/>
      <c r="G164" s="62"/>
      <c r="H164" s="62"/>
      <c r="I164" s="62"/>
      <c r="J164" s="62"/>
      <c r="K164" s="63" t="s">
        <v>88</v>
      </c>
      <c r="L164" s="64">
        <f>SUM(L165:L165)</f>
        <v>60</v>
      </c>
    </row>
    <row r="165" spans="1:12" s="126" customFormat="1" ht="22.5">
      <c r="A165" s="65"/>
      <c r="B165" s="66"/>
      <c r="C165" s="67"/>
      <c r="D165" s="68" t="s">
        <v>1021</v>
      </c>
      <c r="E165" s="69">
        <v>60</v>
      </c>
      <c r="F165" s="69"/>
      <c r="G165" s="69"/>
      <c r="H165" s="69"/>
      <c r="I165" s="69"/>
      <c r="J165" s="69"/>
      <c r="K165" s="69"/>
      <c r="L165" s="70">
        <f>ROUND(E165,2)</f>
        <v>60</v>
      </c>
    </row>
    <row r="166" spans="1:12" ht="11.25">
      <c r="A166" s="53" t="s">
        <v>1082</v>
      </c>
      <c r="B166" s="54" t="s">
        <v>1004</v>
      </c>
      <c r="C166" s="55"/>
      <c r="D166" s="55"/>
      <c r="E166" s="56"/>
      <c r="F166" s="56"/>
      <c r="G166" s="56"/>
      <c r="H166" s="56"/>
      <c r="I166" s="56"/>
      <c r="J166" s="56"/>
      <c r="K166" s="56"/>
      <c r="L166" s="57"/>
    </row>
    <row r="167" spans="1:12" s="126" customFormat="1" ht="33.75">
      <c r="A167" s="58" t="s">
        <v>1083</v>
      </c>
      <c r="B167" s="59" t="s">
        <v>342</v>
      </c>
      <c r="C167" s="60" t="s">
        <v>1085</v>
      </c>
      <c r="D167" s="61" t="s">
        <v>1086</v>
      </c>
      <c r="E167" s="62"/>
      <c r="F167" s="62"/>
      <c r="G167" s="62"/>
      <c r="H167" s="62"/>
      <c r="I167" s="62"/>
      <c r="J167" s="62"/>
      <c r="K167" s="63" t="s">
        <v>4</v>
      </c>
      <c r="L167" s="64">
        <f>SUM(L168:L168)</f>
        <v>1</v>
      </c>
    </row>
    <row r="168" spans="1:12" s="126" customFormat="1" ht="11.25">
      <c r="A168" s="65"/>
      <c r="B168" s="66"/>
      <c r="C168" s="67"/>
      <c r="D168" s="68" t="s">
        <v>1084</v>
      </c>
      <c r="E168" s="69">
        <v>1</v>
      </c>
      <c r="F168" s="69"/>
      <c r="G168" s="69"/>
      <c r="H168" s="69"/>
      <c r="I168" s="69"/>
      <c r="J168" s="69"/>
      <c r="K168" s="69"/>
      <c r="L168" s="70">
        <f>ROUND(E168,2)</f>
        <v>1</v>
      </c>
    </row>
    <row r="169" spans="1:12" ht="11.25">
      <c r="A169" s="53" t="s">
        <v>1088</v>
      </c>
      <c r="B169" s="54" t="s">
        <v>1494</v>
      </c>
      <c r="C169" s="55"/>
      <c r="D169" s="55"/>
      <c r="E169" s="56"/>
      <c r="F169" s="56"/>
      <c r="G169" s="56"/>
      <c r="H169" s="56"/>
      <c r="I169" s="56"/>
      <c r="J169" s="56"/>
      <c r="K169" s="56"/>
      <c r="L169" s="57"/>
    </row>
    <row r="170" spans="1:12" s="126" customFormat="1" ht="90">
      <c r="A170" s="58" t="s">
        <v>1089</v>
      </c>
      <c r="B170" s="59" t="s">
        <v>338</v>
      </c>
      <c r="C170" s="60">
        <v>90084</v>
      </c>
      <c r="D170" s="357" t="s">
        <v>1516</v>
      </c>
      <c r="E170" s="62"/>
      <c r="F170" s="62"/>
      <c r="G170" s="62"/>
      <c r="H170" s="62"/>
      <c r="I170" s="62"/>
      <c r="J170" s="62"/>
      <c r="K170" s="63" t="s">
        <v>86</v>
      </c>
      <c r="L170" s="64">
        <f>SUM(L171:L171)</f>
        <v>2.5</v>
      </c>
    </row>
    <row r="171" spans="1:12" s="126" customFormat="1" ht="11.25">
      <c r="A171" s="65"/>
      <c r="B171" s="66"/>
      <c r="C171" s="67"/>
      <c r="D171" s="68" t="s">
        <v>1495</v>
      </c>
      <c r="E171" s="69">
        <v>2.5</v>
      </c>
      <c r="F171" s="69"/>
      <c r="G171" s="69"/>
      <c r="H171" s="69"/>
      <c r="I171" s="69"/>
      <c r="J171" s="69"/>
      <c r="K171" s="69"/>
      <c r="L171" s="70">
        <f>ROUND(E171,2)</f>
        <v>2.5</v>
      </c>
    </row>
    <row r="172" spans="1:12" s="126" customFormat="1" ht="45">
      <c r="A172" s="58" t="s">
        <v>1158</v>
      </c>
      <c r="B172" s="59" t="s">
        <v>338</v>
      </c>
      <c r="C172" s="60">
        <v>100324</v>
      </c>
      <c r="D172" s="357" t="s">
        <v>246</v>
      </c>
      <c r="E172" s="62"/>
      <c r="F172" s="62"/>
      <c r="G172" s="62"/>
      <c r="H172" s="62"/>
      <c r="I172" s="62"/>
      <c r="J172" s="62"/>
      <c r="K172" s="63" t="s">
        <v>86</v>
      </c>
      <c r="L172" s="64">
        <f>SUM(L173:L173)</f>
        <v>1.35</v>
      </c>
    </row>
    <row r="173" spans="1:12" s="126" customFormat="1" ht="11.25">
      <c r="A173" s="65"/>
      <c r="B173" s="66"/>
      <c r="C173" s="67"/>
      <c r="D173" s="68" t="s">
        <v>1495</v>
      </c>
      <c r="E173" s="69">
        <v>1.35</v>
      </c>
      <c r="F173" s="69"/>
      <c r="G173" s="69"/>
      <c r="H173" s="69"/>
      <c r="I173" s="69"/>
      <c r="J173" s="69"/>
      <c r="K173" s="69"/>
      <c r="L173" s="70">
        <f>ROUND(E173,2)</f>
        <v>1.35</v>
      </c>
    </row>
    <row r="174" spans="1:12" s="126" customFormat="1" ht="67.5">
      <c r="A174" s="58" t="s">
        <v>1490</v>
      </c>
      <c r="B174" s="59" t="s">
        <v>338</v>
      </c>
      <c r="C174" s="60">
        <v>92741</v>
      </c>
      <c r="D174" s="357" t="s">
        <v>218</v>
      </c>
      <c r="E174" s="62"/>
      <c r="F174" s="62"/>
      <c r="G174" s="62"/>
      <c r="H174" s="62"/>
      <c r="I174" s="62"/>
      <c r="J174" s="62"/>
      <c r="K174" s="63" t="s">
        <v>86</v>
      </c>
      <c r="L174" s="64">
        <f>SUM(L175:L175)</f>
        <v>2.7</v>
      </c>
    </row>
    <row r="175" spans="1:12" s="126" customFormat="1" ht="11.25">
      <c r="A175" s="65"/>
      <c r="B175" s="66"/>
      <c r="C175" s="67"/>
      <c r="D175" s="68" t="s">
        <v>1495</v>
      </c>
      <c r="E175" s="69">
        <v>2.7</v>
      </c>
      <c r="F175" s="69"/>
      <c r="G175" s="69"/>
      <c r="H175" s="69"/>
      <c r="I175" s="69"/>
      <c r="J175" s="69"/>
      <c r="K175" s="69"/>
      <c r="L175" s="70">
        <f>ROUND(E175,2)</f>
        <v>2.7</v>
      </c>
    </row>
    <row r="176" spans="1:12" s="126" customFormat="1" ht="45">
      <c r="A176" s="58" t="s">
        <v>1489</v>
      </c>
      <c r="B176" s="59" t="s">
        <v>363</v>
      </c>
      <c r="C176" s="60">
        <v>10917</v>
      </c>
      <c r="D176" s="357" t="s">
        <v>282</v>
      </c>
      <c r="E176" s="62"/>
      <c r="F176" s="62"/>
      <c r="G176" s="62"/>
      <c r="H176" s="62"/>
      <c r="I176" s="62"/>
      <c r="J176" s="62"/>
      <c r="K176" s="63" t="s">
        <v>269</v>
      </c>
      <c r="L176" s="64">
        <f>SUM(L177:L177)</f>
        <v>28</v>
      </c>
    </row>
    <row r="177" spans="1:12" s="126" customFormat="1" ht="11.25">
      <c r="A177" s="65"/>
      <c r="B177" s="66"/>
      <c r="C177" s="67"/>
      <c r="D177" s="68" t="s">
        <v>1495</v>
      </c>
      <c r="E177" s="69">
        <v>28</v>
      </c>
      <c r="F177" s="69"/>
      <c r="G177" s="69"/>
      <c r="H177" s="69"/>
      <c r="I177" s="69"/>
      <c r="J177" s="69"/>
      <c r="K177" s="69"/>
      <c r="L177" s="70">
        <f>ROUND(E177,2)</f>
        <v>28</v>
      </c>
    </row>
    <row r="178" spans="1:12" s="126" customFormat="1" ht="45">
      <c r="A178" s="58" t="s">
        <v>1496</v>
      </c>
      <c r="B178" s="59" t="s">
        <v>338</v>
      </c>
      <c r="C178" s="60">
        <v>96533</v>
      </c>
      <c r="D178" s="357" t="s">
        <v>239</v>
      </c>
      <c r="E178" s="62"/>
      <c r="F178" s="62"/>
      <c r="G178" s="62"/>
      <c r="H178" s="62"/>
      <c r="I178" s="62"/>
      <c r="J178" s="62"/>
      <c r="K178" s="63" t="s">
        <v>45</v>
      </c>
      <c r="L178" s="64">
        <f>SUM(L179:L179)</f>
        <v>2.2</v>
      </c>
    </row>
    <row r="179" spans="1:12" s="126" customFormat="1" ht="11.25">
      <c r="A179" s="65"/>
      <c r="B179" s="66"/>
      <c r="C179" s="67"/>
      <c r="D179" s="68" t="s">
        <v>1495</v>
      </c>
      <c r="E179" s="69">
        <v>2.2</v>
      </c>
      <c r="F179" s="69"/>
      <c r="G179" s="69"/>
      <c r="H179" s="69"/>
      <c r="I179" s="69"/>
      <c r="J179" s="69"/>
      <c r="K179" s="69"/>
      <c r="L179" s="70">
        <f>ROUND(E179,2)</f>
        <v>2.2</v>
      </c>
    </row>
    <row r="180" spans="1:12" ht="11.25">
      <c r="A180" s="53" t="s">
        <v>1491</v>
      </c>
      <c r="B180" s="54" t="s">
        <v>394</v>
      </c>
      <c r="C180" s="55"/>
      <c r="D180" s="55"/>
      <c r="E180" s="56"/>
      <c r="F180" s="56"/>
      <c r="G180" s="56"/>
      <c r="H180" s="56"/>
      <c r="I180" s="56"/>
      <c r="J180" s="56"/>
      <c r="K180" s="56"/>
      <c r="L180" s="57"/>
    </row>
    <row r="181" spans="1:12" s="126" customFormat="1" ht="45">
      <c r="A181" s="58" t="s">
        <v>1492</v>
      </c>
      <c r="B181" s="59" t="s">
        <v>338</v>
      </c>
      <c r="C181" s="60">
        <v>98560</v>
      </c>
      <c r="D181" s="61" t="s">
        <v>212</v>
      </c>
      <c r="E181" s="62"/>
      <c r="F181" s="62"/>
      <c r="G181" s="62"/>
      <c r="H181" s="62"/>
      <c r="I181" s="62"/>
      <c r="J181" s="62"/>
      <c r="K181" s="63" t="s">
        <v>45</v>
      </c>
      <c r="L181" s="64">
        <f>SUM(L182:L188)</f>
        <v>106.49</v>
      </c>
    </row>
    <row r="182" spans="1:12" s="126" customFormat="1" ht="11.25">
      <c r="A182" s="65"/>
      <c r="B182" s="66"/>
      <c r="C182" s="67"/>
      <c r="D182" s="68" t="s">
        <v>865</v>
      </c>
      <c r="E182" s="69">
        <v>1</v>
      </c>
      <c r="F182" s="69"/>
      <c r="G182" s="69"/>
      <c r="H182" s="69"/>
      <c r="I182" s="69"/>
      <c r="J182" s="69">
        <v>32.38</v>
      </c>
      <c r="K182" s="69"/>
      <c r="L182" s="70">
        <f>ROUND(E182*J182,2)</f>
        <v>32.38</v>
      </c>
    </row>
    <row r="183" spans="1:12" s="126" customFormat="1" ht="11.25">
      <c r="A183" s="65"/>
      <c r="B183" s="66"/>
      <c r="C183" s="67"/>
      <c r="D183" s="68" t="s">
        <v>866</v>
      </c>
      <c r="E183" s="69">
        <v>1</v>
      </c>
      <c r="F183" s="69"/>
      <c r="G183" s="69"/>
      <c r="H183" s="69"/>
      <c r="I183" s="69"/>
      <c r="J183" s="69">
        <v>4.9</v>
      </c>
      <c r="K183" s="69"/>
      <c r="L183" s="70">
        <f aca="true" t="shared" si="4" ref="L183:L188">ROUND(E183*J183,2)</f>
        <v>4.9</v>
      </c>
    </row>
    <row r="184" spans="1:12" s="126" customFormat="1" ht="11.25">
      <c r="A184" s="65"/>
      <c r="B184" s="66"/>
      <c r="C184" s="67"/>
      <c r="D184" s="68" t="s">
        <v>868</v>
      </c>
      <c r="E184" s="69">
        <v>1</v>
      </c>
      <c r="F184" s="69"/>
      <c r="G184" s="69"/>
      <c r="H184" s="69"/>
      <c r="I184" s="69"/>
      <c r="J184" s="69">
        <v>32.83</v>
      </c>
      <c r="K184" s="69"/>
      <c r="L184" s="70">
        <f t="shared" si="4"/>
        <v>32.83</v>
      </c>
    </row>
    <row r="185" spans="1:12" s="126" customFormat="1" ht="11.25">
      <c r="A185" s="65"/>
      <c r="B185" s="66"/>
      <c r="C185" s="67"/>
      <c r="D185" s="68" t="s">
        <v>867</v>
      </c>
      <c r="E185" s="69">
        <v>1</v>
      </c>
      <c r="F185" s="69"/>
      <c r="G185" s="69"/>
      <c r="H185" s="69"/>
      <c r="I185" s="69"/>
      <c r="J185" s="69">
        <v>11.16</v>
      </c>
      <c r="K185" s="69"/>
      <c r="L185" s="70">
        <f t="shared" si="4"/>
        <v>11.16</v>
      </c>
    </row>
    <row r="186" spans="1:12" s="126" customFormat="1" ht="11.25">
      <c r="A186" s="65"/>
      <c r="B186" s="66"/>
      <c r="C186" s="67"/>
      <c r="D186" s="68" t="s">
        <v>866</v>
      </c>
      <c r="E186" s="69">
        <v>1</v>
      </c>
      <c r="F186" s="69"/>
      <c r="G186" s="69"/>
      <c r="H186" s="69"/>
      <c r="I186" s="69"/>
      <c r="J186" s="69">
        <v>4.44</v>
      </c>
      <c r="K186" s="69"/>
      <c r="L186" s="70">
        <f t="shared" si="4"/>
        <v>4.44</v>
      </c>
    </row>
    <row r="187" spans="1:12" s="126" customFormat="1" ht="11.25">
      <c r="A187" s="65"/>
      <c r="B187" s="66"/>
      <c r="C187" s="67"/>
      <c r="D187" s="68" t="s">
        <v>869</v>
      </c>
      <c r="E187" s="69">
        <v>1</v>
      </c>
      <c r="F187" s="69"/>
      <c r="G187" s="69"/>
      <c r="H187" s="69"/>
      <c r="I187" s="69"/>
      <c r="J187" s="69">
        <v>14.38</v>
      </c>
      <c r="K187" s="69"/>
      <c r="L187" s="70">
        <f t="shared" si="4"/>
        <v>14.38</v>
      </c>
    </row>
    <row r="188" spans="1:12" s="126" customFormat="1" ht="11.25">
      <c r="A188" s="65"/>
      <c r="B188" s="66"/>
      <c r="C188" s="67"/>
      <c r="D188" s="68" t="s">
        <v>1157</v>
      </c>
      <c r="E188" s="69">
        <v>1</v>
      </c>
      <c r="F188" s="69"/>
      <c r="G188" s="69"/>
      <c r="H188" s="69"/>
      <c r="I188" s="69"/>
      <c r="J188" s="69">
        <v>6.4</v>
      </c>
      <c r="K188" s="69"/>
      <c r="L188" s="70">
        <f t="shared" si="4"/>
        <v>6.4</v>
      </c>
    </row>
    <row r="189" spans="1:12" s="126" customFormat="1" ht="45">
      <c r="A189" s="58" t="s">
        <v>1493</v>
      </c>
      <c r="B189" s="59" t="s">
        <v>338</v>
      </c>
      <c r="C189" s="60">
        <v>98561</v>
      </c>
      <c r="D189" s="61" t="s">
        <v>211</v>
      </c>
      <c r="E189" s="62"/>
      <c r="F189" s="62"/>
      <c r="G189" s="62"/>
      <c r="H189" s="62"/>
      <c r="I189" s="62"/>
      <c r="J189" s="62"/>
      <c r="K189" s="63" t="s">
        <v>45</v>
      </c>
      <c r="L189" s="64">
        <f>SUM(L190:L198)</f>
        <v>61</v>
      </c>
    </row>
    <row r="190" spans="1:12" s="126" customFormat="1" ht="11.25">
      <c r="A190" s="65"/>
      <c r="B190" s="66"/>
      <c r="C190" s="67"/>
      <c r="D190" s="68" t="s">
        <v>865</v>
      </c>
      <c r="E190" s="69">
        <v>1</v>
      </c>
      <c r="F190" s="69"/>
      <c r="G190" s="69">
        <v>5.3</v>
      </c>
      <c r="H190" s="69"/>
      <c r="I190" s="69">
        <v>1.8</v>
      </c>
      <c r="J190" s="69"/>
      <c r="K190" s="69"/>
      <c r="L190" s="70">
        <f>ROUND(E190*(G190*I190),2)</f>
        <v>9.54</v>
      </c>
    </row>
    <row r="191" spans="1:12" s="126" customFormat="1" ht="11.25">
      <c r="A191" s="65"/>
      <c r="B191" s="66"/>
      <c r="C191" s="67"/>
      <c r="D191" s="68" t="s">
        <v>865</v>
      </c>
      <c r="E191" s="69">
        <v>1</v>
      </c>
      <c r="F191" s="69"/>
      <c r="G191" s="69">
        <v>34.900000000000006</v>
      </c>
      <c r="H191" s="69"/>
      <c r="I191" s="69">
        <v>0.3</v>
      </c>
      <c r="J191" s="69"/>
      <c r="K191" s="69"/>
      <c r="L191" s="70">
        <f aca="true" t="shared" si="5" ref="L191:L198">ROUND(E191*(G191*I191),2)</f>
        <v>10.47</v>
      </c>
    </row>
    <row r="192" spans="1:12" s="126" customFormat="1" ht="11.25">
      <c r="A192" s="65"/>
      <c r="B192" s="66"/>
      <c r="C192" s="67"/>
      <c r="D192" s="68" t="s">
        <v>866</v>
      </c>
      <c r="E192" s="69">
        <v>1</v>
      </c>
      <c r="F192" s="69"/>
      <c r="G192" s="69">
        <v>7.9</v>
      </c>
      <c r="H192" s="69"/>
      <c r="I192" s="69">
        <v>0.3</v>
      </c>
      <c r="J192" s="69"/>
      <c r="K192" s="69"/>
      <c r="L192" s="70">
        <f t="shared" si="5"/>
        <v>2.37</v>
      </c>
    </row>
    <row r="193" spans="1:12" s="126" customFormat="1" ht="11.25">
      <c r="A193" s="65"/>
      <c r="B193" s="66"/>
      <c r="C193" s="67"/>
      <c r="D193" s="68" t="s">
        <v>868</v>
      </c>
      <c r="E193" s="69">
        <v>1</v>
      </c>
      <c r="F193" s="69"/>
      <c r="G193" s="69">
        <v>5.3</v>
      </c>
      <c r="H193" s="69"/>
      <c r="I193" s="69">
        <v>1.8</v>
      </c>
      <c r="J193" s="69"/>
      <c r="K193" s="69"/>
      <c r="L193" s="70">
        <f t="shared" si="5"/>
        <v>9.54</v>
      </c>
    </row>
    <row r="194" spans="1:12" s="126" customFormat="1" ht="11.25">
      <c r="A194" s="65"/>
      <c r="B194" s="66"/>
      <c r="C194" s="67"/>
      <c r="D194" s="68" t="s">
        <v>868</v>
      </c>
      <c r="E194" s="69">
        <v>1</v>
      </c>
      <c r="F194" s="69"/>
      <c r="G194" s="69">
        <v>34.900000000000006</v>
      </c>
      <c r="H194" s="69"/>
      <c r="I194" s="69">
        <v>0.3</v>
      </c>
      <c r="J194" s="69"/>
      <c r="K194" s="69"/>
      <c r="L194" s="70">
        <f t="shared" si="5"/>
        <v>10.47</v>
      </c>
    </row>
    <row r="195" spans="1:12" s="126" customFormat="1" ht="11.25">
      <c r="A195" s="65"/>
      <c r="B195" s="66"/>
      <c r="C195" s="67"/>
      <c r="D195" s="68" t="s">
        <v>867</v>
      </c>
      <c r="E195" s="69">
        <v>1</v>
      </c>
      <c r="F195" s="69"/>
      <c r="G195" s="69">
        <v>12.100000000000001</v>
      </c>
      <c r="H195" s="69"/>
      <c r="I195" s="69">
        <v>0.3</v>
      </c>
      <c r="J195" s="69"/>
      <c r="K195" s="69"/>
      <c r="L195" s="70">
        <f t="shared" si="5"/>
        <v>3.63</v>
      </c>
    </row>
    <row r="196" spans="1:12" s="126" customFormat="1" ht="11.25">
      <c r="A196" s="65"/>
      <c r="B196" s="66"/>
      <c r="C196" s="67"/>
      <c r="D196" s="68" t="s">
        <v>866</v>
      </c>
      <c r="E196" s="69">
        <v>1</v>
      </c>
      <c r="F196" s="69"/>
      <c r="G196" s="69">
        <v>7.8</v>
      </c>
      <c r="H196" s="69"/>
      <c r="I196" s="69">
        <v>0.3</v>
      </c>
      <c r="J196" s="69"/>
      <c r="K196" s="69"/>
      <c r="L196" s="70">
        <f t="shared" si="5"/>
        <v>2.34</v>
      </c>
    </row>
    <row r="197" spans="1:12" s="126" customFormat="1" ht="11.25">
      <c r="A197" s="65"/>
      <c r="B197" s="66"/>
      <c r="C197" s="67"/>
      <c r="D197" s="68" t="s">
        <v>869</v>
      </c>
      <c r="E197" s="69">
        <v>1</v>
      </c>
      <c r="F197" s="69"/>
      <c r="G197" s="69">
        <v>20.599999999999998</v>
      </c>
      <c r="H197" s="69"/>
      <c r="I197" s="69">
        <v>0.3</v>
      </c>
      <c r="J197" s="69"/>
      <c r="K197" s="69"/>
      <c r="L197" s="70">
        <f t="shared" si="5"/>
        <v>6.18</v>
      </c>
    </row>
    <row r="198" spans="1:12" s="126" customFormat="1" ht="11.25">
      <c r="A198" s="65"/>
      <c r="B198" s="66"/>
      <c r="C198" s="67"/>
      <c r="D198" s="68" t="s">
        <v>1157</v>
      </c>
      <c r="E198" s="69">
        <v>1</v>
      </c>
      <c r="F198" s="69"/>
      <c r="G198" s="69">
        <v>21.52</v>
      </c>
      <c r="H198" s="69"/>
      <c r="I198" s="69">
        <v>0.3</v>
      </c>
      <c r="J198" s="69"/>
      <c r="K198" s="69"/>
      <c r="L198" s="70">
        <f t="shared" si="5"/>
        <v>6.46</v>
      </c>
    </row>
    <row r="199" spans="1:12" ht="11.25">
      <c r="A199" s="48">
        <v>4</v>
      </c>
      <c r="B199" s="49" t="s">
        <v>814</v>
      </c>
      <c r="C199" s="50"/>
      <c r="D199" s="50"/>
      <c r="E199" s="51"/>
      <c r="F199" s="51"/>
      <c r="G199" s="51"/>
      <c r="H199" s="51"/>
      <c r="I199" s="51"/>
      <c r="J199" s="51"/>
      <c r="K199" s="51"/>
      <c r="L199" s="52"/>
    </row>
    <row r="200" spans="1:12" ht="11.25">
      <c r="A200" s="53" t="s">
        <v>398</v>
      </c>
      <c r="B200" s="54" t="s">
        <v>392</v>
      </c>
      <c r="C200" s="55"/>
      <c r="D200" s="55"/>
      <c r="E200" s="56"/>
      <c r="F200" s="56"/>
      <c r="G200" s="56"/>
      <c r="H200" s="56"/>
      <c r="I200" s="56"/>
      <c r="J200" s="56"/>
      <c r="K200" s="56"/>
      <c r="L200" s="57"/>
    </row>
    <row r="201" spans="1:12" s="126" customFormat="1" ht="78.75">
      <c r="A201" s="58" t="s">
        <v>826</v>
      </c>
      <c r="B201" s="59" t="s">
        <v>338</v>
      </c>
      <c r="C201" s="60">
        <v>87491</v>
      </c>
      <c r="D201" s="61" t="s">
        <v>102</v>
      </c>
      <c r="E201" s="62"/>
      <c r="F201" s="62"/>
      <c r="G201" s="62"/>
      <c r="H201" s="62"/>
      <c r="I201" s="62"/>
      <c r="J201" s="62"/>
      <c r="K201" s="63" t="s">
        <v>45</v>
      </c>
      <c r="L201" s="64">
        <f>SUM(L202:L222)</f>
        <v>421.83</v>
      </c>
    </row>
    <row r="202" spans="1:12" s="126" customFormat="1" ht="11.25">
      <c r="A202" s="65"/>
      <c r="B202" s="66"/>
      <c r="C202" s="67"/>
      <c r="D202" s="68" t="s">
        <v>548</v>
      </c>
      <c r="E202" s="69">
        <v>2</v>
      </c>
      <c r="F202" s="69"/>
      <c r="G202" s="69">
        <v>35.5</v>
      </c>
      <c r="H202" s="69"/>
      <c r="I202" s="69">
        <v>2.95</v>
      </c>
      <c r="J202" s="69"/>
      <c r="K202" s="69"/>
      <c r="L202" s="70">
        <f aca="true" t="shared" si="6" ref="L202:L222">ROUND(E202*(G202*I202),2)</f>
        <v>209.45</v>
      </c>
    </row>
    <row r="203" spans="1:12" s="126" customFormat="1" ht="11.25">
      <c r="A203" s="65"/>
      <c r="B203" s="66"/>
      <c r="C203" s="67"/>
      <c r="D203" s="68" t="s">
        <v>548</v>
      </c>
      <c r="E203" s="69">
        <v>6</v>
      </c>
      <c r="F203" s="69"/>
      <c r="G203" s="69">
        <v>5.1</v>
      </c>
      <c r="H203" s="69"/>
      <c r="I203" s="69">
        <v>2.95</v>
      </c>
      <c r="J203" s="69"/>
      <c r="K203" s="69"/>
      <c r="L203" s="70">
        <f t="shared" si="6"/>
        <v>90.27</v>
      </c>
    </row>
    <row r="204" spans="1:12" s="126" customFormat="1" ht="11.25">
      <c r="A204" s="65"/>
      <c r="B204" s="66"/>
      <c r="C204" s="67"/>
      <c r="D204" s="68" t="s">
        <v>548</v>
      </c>
      <c r="E204" s="69">
        <v>2</v>
      </c>
      <c r="F204" s="69"/>
      <c r="G204" s="69">
        <v>3.9</v>
      </c>
      <c r="H204" s="69"/>
      <c r="I204" s="69">
        <v>2.95</v>
      </c>
      <c r="J204" s="69"/>
      <c r="K204" s="69"/>
      <c r="L204" s="70">
        <f t="shared" si="6"/>
        <v>23.01</v>
      </c>
    </row>
    <row r="205" spans="1:12" s="126" customFormat="1" ht="11.25">
      <c r="A205" s="65"/>
      <c r="B205" s="66"/>
      <c r="C205" s="67"/>
      <c r="D205" s="68" t="s">
        <v>548</v>
      </c>
      <c r="E205" s="69">
        <v>2</v>
      </c>
      <c r="F205" s="69"/>
      <c r="G205" s="69">
        <v>3.4</v>
      </c>
      <c r="H205" s="69"/>
      <c r="I205" s="69">
        <v>2.95</v>
      </c>
      <c r="J205" s="69"/>
      <c r="K205" s="69"/>
      <c r="L205" s="70">
        <f t="shared" si="6"/>
        <v>20.06</v>
      </c>
    </row>
    <row r="206" spans="1:12" s="126" customFormat="1" ht="11.25">
      <c r="A206" s="65"/>
      <c r="B206" s="66"/>
      <c r="C206" s="67"/>
      <c r="D206" s="68" t="s">
        <v>548</v>
      </c>
      <c r="E206" s="69">
        <v>2</v>
      </c>
      <c r="F206" s="69"/>
      <c r="G206" s="69">
        <v>3.6</v>
      </c>
      <c r="H206" s="69"/>
      <c r="I206" s="69">
        <v>2.95</v>
      </c>
      <c r="J206" s="69"/>
      <c r="K206" s="69"/>
      <c r="L206" s="70">
        <f t="shared" si="6"/>
        <v>21.24</v>
      </c>
    </row>
    <row r="207" spans="1:12" s="126" customFormat="1" ht="11.25">
      <c r="A207" s="65"/>
      <c r="B207" s="66"/>
      <c r="C207" s="67"/>
      <c r="D207" s="68" t="s">
        <v>548</v>
      </c>
      <c r="E207" s="69">
        <v>1</v>
      </c>
      <c r="F207" s="69"/>
      <c r="G207" s="69">
        <v>2.6</v>
      </c>
      <c r="H207" s="69"/>
      <c r="I207" s="69">
        <v>2.95</v>
      </c>
      <c r="J207" s="69"/>
      <c r="K207" s="69"/>
      <c r="L207" s="70">
        <f t="shared" si="6"/>
        <v>7.67</v>
      </c>
    </row>
    <row r="208" spans="1:12" s="126" customFormat="1" ht="11.25">
      <c r="A208" s="65"/>
      <c r="B208" s="66"/>
      <c r="C208" s="67"/>
      <c r="D208" s="68" t="s">
        <v>548</v>
      </c>
      <c r="E208" s="69">
        <v>1</v>
      </c>
      <c r="F208" s="69"/>
      <c r="G208" s="69">
        <v>10.25</v>
      </c>
      <c r="H208" s="69"/>
      <c r="I208" s="69">
        <v>0.3</v>
      </c>
      <c r="J208" s="69"/>
      <c r="K208" s="69"/>
      <c r="L208" s="70">
        <f t="shared" si="6"/>
        <v>3.08</v>
      </c>
    </row>
    <row r="209" spans="1:12" s="126" customFormat="1" ht="11.25">
      <c r="A209" s="65"/>
      <c r="B209" s="66"/>
      <c r="C209" s="67"/>
      <c r="D209" s="68" t="s">
        <v>548</v>
      </c>
      <c r="E209" s="69">
        <v>2</v>
      </c>
      <c r="F209" s="69"/>
      <c r="G209" s="69">
        <v>0.8</v>
      </c>
      <c r="H209" s="69"/>
      <c r="I209" s="69">
        <v>0.3</v>
      </c>
      <c r="J209" s="69"/>
      <c r="K209" s="69"/>
      <c r="L209" s="70">
        <f t="shared" si="6"/>
        <v>0.48</v>
      </c>
    </row>
    <row r="210" spans="1:12" s="126" customFormat="1" ht="11.25">
      <c r="A210" s="65"/>
      <c r="B210" s="66"/>
      <c r="C210" s="67"/>
      <c r="D210" s="68" t="s">
        <v>548</v>
      </c>
      <c r="E210" s="69">
        <v>1</v>
      </c>
      <c r="F210" s="69"/>
      <c r="G210" s="69">
        <v>0</v>
      </c>
      <c r="H210" s="69"/>
      <c r="I210" s="69">
        <v>1.2</v>
      </c>
      <c r="J210" s="69"/>
      <c r="K210" s="69"/>
      <c r="L210" s="70">
        <f t="shared" si="6"/>
        <v>0</v>
      </c>
    </row>
    <row r="211" spans="1:12" s="126" customFormat="1" ht="11.25">
      <c r="A211" s="65"/>
      <c r="B211" s="66"/>
      <c r="C211" s="67"/>
      <c r="D211" s="68" t="s">
        <v>548</v>
      </c>
      <c r="E211" s="69">
        <v>2</v>
      </c>
      <c r="F211" s="69"/>
      <c r="G211" s="69">
        <v>7.9</v>
      </c>
      <c r="H211" s="69"/>
      <c r="I211" s="69">
        <v>1.2</v>
      </c>
      <c r="J211" s="69"/>
      <c r="K211" s="69"/>
      <c r="L211" s="70">
        <f t="shared" si="6"/>
        <v>18.96</v>
      </c>
    </row>
    <row r="212" spans="1:12" s="126" customFormat="1" ht="11.25">
      <c r="A212" s="65"/>
      <c r="B212" s="66"/>
      <c r="C212" s="67"/>
      <c r="D212" s="68" t="s">
        <v>548</v>
      </c>
      <c r="E212" s="69">
        <v>1</v>
      </c>
      <c r="F212" s="69"/>
      <c r="G212" s="69">
        <v>28.75</v>
      </c>
      <c r="H212" s="69"/>
      <c r="I212" s="69">
        <v>1.35</v>
      </c>
      <c r="J212" s="69"/>
      <c r="K212" s="69"/>
      <c r="L212" s="70">
        <f t="shared" si="6"/>
        <v>38.81</v>
      </c>
    </row>
    <row r="213" spans="1:12" s="126" customFormat="1" ht="11.25">
      <c r="A213" s="65"/>
      <c r="B213" s="66"/>
      <c r="C213" s="67"/>
      <c r="D213" s="68" t="s">
        <v>548</v>
      </c>
      <c r="E213" s="69">
        <v>2</v>
      </c>
      <c r="F213" s="69"/>
      <c r="G213" s="69">
        <v>4.15</v>
      </c>
      <c r="H213" s="69"/>
      <c r="I213" s="69">
        <v>1.05</v>
      </c>
      <c r="J213" s="69"/>
      <c r="K213" s="69"/>
      <c r="L213" s="70">
        <f t="shared" si="6"/>
        <v>8.72</v>
      </c>
    </row>
    <row r="214" spans="1:12" s="126" customFormat="1" ht="11.25">
      <c r="A214" s="65"/>
      <c r="B214" s="66"/>
      <c r="C214" s="67"/>
      <c r="D214" s="68" t="s">
        <v>548</v>
      </c>
      <c r="E214" s="69">
        <v>1</v>
      </c>
      <c r="F214" s="69"/>
      <c r="G214" s="69">
        <v>5.1</v>
      </c>
      <c r="H214" s="69"/>
      <c r="I214" s="69">
        <v>1.6</v>
      </c>
      <c r="J214" s="69"/>
      <c r="K214" s="69"/>
      <c r="L214" s="70">
        <f>ROUND(E214*(G214*I214),2)</f>
        <v>8.16</v>
      </c>
    </row>
    <row r="215" spans="1:12" s="126" customFormat="1" ht="11.25">
      <c r="A215" s="65"/>
      <c r="B215" s="66"/>
      <c r="C215" s="67"/>
      <c r="D215" s="68" t="s">
        <v>548</v>
      </c>
      <c r="E215" s="69">
        <v>1</v>
      </c>
      <c r="F215" s="69"/>
      <c r="G215" s="69">
        <v>3.73</v>
      </c>
      <c r="H215" s="69"/>
      <c r="I215" s="69">
        <v>2.7</v>
      </c>
      <c r="J215" s="69"/>
      <c r="K215" s="69"/>
      <c r="L215" s="70">
        <f t="shared" si="6"/>
        <v>10.07</v>
      </c>
    </row>
    <row r="216" spans="1:12" s="126" customFormat="1" ht="11.25">
      <c r="A216" s="65"/>
      <c r="B216" s="66"/>
      <c r="C216" s="67"/>
      <c r="D216" s="68" t="s">
        <v>554</v>
      </c>
      <c r="E216" s="69">
        <v>-4</v>
      </c>
      <c r="F216" s="69"/>
      <c r="G216" s="69">
        <v>1.5</v>
      </c>
      <c r="H216" s="69"/>
      <c r="I216" s="69">
        <v>0.6</v>
      </c>
      <c r="J216" s="69"/>
      <c r="K216" s="69"/>
      <c r="L216" s="70">
        <f t="shared" si="6"/>
        <v>-3.6</v>
      </c>
    </row>
    <row r="217" spans="1:12" s="126" customFormat="1" ht="11.25">
      <c r="A217" s="65"/>
      <c r="B217" s="66"/>
      <c r="C217" s="67"/>
      <c r="D217" s="68" t="s">
        <v>1048</v>
      </c>
      <c r="E217" s="69">
        <v>-2</v>
      </c>
      <c r="F217" s="69"/>
      <c r="G217" s="69">
        <v>2.45</v>
      </c>
      <c r="H217" s="69"/>
      <c r="I217" s="69">
        <v>0.6</v>
      </c>
      <c r="J217" s="69"/>
      <c r="K217" s="69"/>
      <c r="L217" s="70">
        <f t="shared" si="6"/>
        <v>-2.94</v>
      </c>
    </row>
    <row r="218" spans="1:12" s="126" customFormat="1" ht="11.25">
      <c r="A218" s="65"/>
      <c r="B218" s="66"/>
      <c r="C218" s="67"/>
      <c r="D218" s="68" t="s">
        <v>549</v>
      </c>
      <c r="E218" s="69">
        <v>-2</v>
      </c>
      <c r="F218" s="69"/>
      <c r="G218" s="69">
        <v>3</v>
      </c>
      <c r="H218" s="69"/>
      <c r="I218" s="69">
        <v>0.6</v>
      </c>
      <c r="J218" s="69"/>
      <c r="K218" s="69"/>
      <c r="L218" s="70">
        <f t="shared" si="6"/>
        <v>-3.6</v>
      </c>
    </row>
    <row r="219" spans="1:12" s="126" customFormat="1" ht="11.25">
      <c r="A219" s="65"/>
      <c r="B219" s="66"/>
      <c r="C219" s="67"/>
      <c r="D219" s="68" t="s">
        <v>550</v>
      </c>
      <c r="E219" s="69">
        <v>-2</v>
      </c>
      <c r="F219" s="69"/>
      <c r="G219" s="69">
        <v>4</v>
      </c>
      <c r="H219" s="69"/>
      <c r="I219" s="69">
        <v>1.9</v>
      </c>
      <c r="J219" s="69"/>
      <c r="K219" s="69"/>
      <c r="L219" s="70">
        <f t="shared" si="6"/>
        <v>-15.2</v>
      </c>
    </row>
    <row r="220" spans="1:12" s="126" customFormat="1" ht="11.25">
      <c r="A220" s="65"/>
      <c r="B220" s="66"/>
      <c r="C220" s="67"/>
      <c r="D220" s="68" t="s">
        <v>551</v>
      </c>
      <c r="E220" s="69">
        <v>-2</v>
      </c>
      <c r="F220" s="69"/>
      <c r="G220" s="69">
        <v>0.8</v>
      </c>
      <c r="H220" s="69"/>
      <c r="I220" s="69">
        <v>2.1</v>
      </c>
      <c r="J220" s="69"/>
      <c r="K220" s="69"/>
      <c r="L220" s="70">
        <f t="shared" si="6"/>
        <v>-3.36</v>
      </c>
    </row>
    <row r="221" spans="1:12" s="126" customFormat="1" ht="11.25">
      <c r="A221" s="65"/>
      <c r="B221" s="66"/>
      <c r="C221" s="67"/>
      <c r="D221" s="68" t="s">
        <v>552</v>
      </c>
      <c r="E221" s="69">
        <v>-4</v>
      </c>
      <c r="F221" s="69"/>
      <c r="G221" s="69">
        <v>0.9</v>
      </c>
      <c r="H221" s="69"/>
      <c r="I221" s="69">
        <v>2.1</v>
      </c>
      <c r="J221" s="69"/>
      <c r="K221" s="69"/>
      <c r="L221" s="70">
        <f t="shared" si="6"/>
        <v>-7.56</v>
      </c>
    </row>
    <row r="222" spans="1:12" s="126" customFormat="1" ht="11.25">
      <c r="A222" s="65"/>
      <c r="B222" s="66"/>
      <c r="C222" s="67"/>
      <c r="D222" s="68" t="s">
        <v>1050</v>
      </c>
      <c r="E222" s="69">
        <v>-1</v>
      </c>
      <c r="F222" s="69"/>
      <c r="G222" s="69">
        <v>0.9</v>
      </c>
      <c r="H222" s="69"/>
      <c r="I222" s="69">
        <v>2.1</v>
      </c>
      <c r="J222" s="69"/>
      <c r="K222" s="69"/>
      <c r="L222" s="70">
        <f t="shared" si="6"/>
        <v>-1.89</v>
      </c>
    </row>
    <row r="223" spans="1:12" s="126" customFormat="1" ht="78.75">
      <c r="A223" s="58" t="s">
        <v>827</v>
      </c>
      <c r="B223" s="59" t="s">
        <v>338</v>
      </c>
      <c r="C223" s="60">
        <v>87493</v>
      </c>
      <c r="D223" s="61" t="s">
        <v>101</v>
      </c>
      <c r="E223" s="62"/>
      <c r="F223" s="62"/>
      <c r="G223" s="62"/>
      <c r="H223" s="62"/>
      <c r="I223" s="62"/>
      <c r="J223" s="62"/>
      <c r="K223" s="63" t="s">
        <v>45</v>
      </c>
      <c r="L223" s="64">
        <f>SUM(L224:L230)</f>
        <v>518.65</v>
      </c>
    </row>
    <row r="224" spans="1:12" s="126" customFormat="1" ht="11.25">
      <c r="A224" s="65"/>
      <c r="B224" s="66"/>
      <c r="C224" s="67"/>
      <c r="D224" s="68" t="s">
        <v>548</v>
      </c>
      <c r="E224" s="69">
        <v>2</v>
      </c>
      <c r="F224" s="69"/>
      <c r="G224" s="69">
        <v>48.38</v>
      </c>
      <c r="H224" s="69"/>
      <c r="I224" s="69">
        <v>1.2</v>
      </c>
      <c r="J224" s="69"/>
      <c r="K224" s="69"/>
      <c r="L224" s="70">
        <f>ROUND(E224*(G224*I224),2)</f>
        <v>116.11</v>
      </c>
    </row>
    <row r="225" spans="1:12" s="126" customFormat="1" ht="11.25">
      <c r="A225" s="65"/>
      <c r="B225" s="66"/>
      <c r="C225" s="67"/>
      <c r="D225" s="68" t="s">
        <v>548</v>
      </c>
      <c r="E225" s="69">
        <v>2</v>
      </c>
      <c r="F225" s="69"/>
      <c r="G225" s="69">
        <v>48.38</v>
      </c>
      <c r="H225" s="69"/>
      <c r="I225" s="69">
        <v>2.95</v>
      </c>
      <c r="J225" s="69"/>
      <c r="K225" s="69"/>
      <c r="L225" s="70">
        <f aca="true" t="shared" si="7" ref="L225:L230">ROUND(E225*(G225*I225),2)</f>
        <v>285.44</v>
      </c>
    </row>
    <row r="226" spans="1:12" s="126" customFormat="1" ht="11.25">
      <c r="A226" s="65"/>
      <c r="B226" s="66"/>
      <c r="C226" s="67"/>
      <c r="D226" s="68" t="s">
        <v>548</v>
      </c>
      <c r="E226" s="69">
        <v>2</v>
      </c>
      <c r="F226" s="69"/>
      <c r="G226" s="69">
        <v>26</v>
      </c>
      <c r="H226" s="69"/>
      <c r="I226" s="69">
        <v>4.15</v>
      </c>
      <c r="J226" s="69"/>
      <c r="K226" s="69"/>
      <c r="L226" s="70">
        <f t="shared" si="7"/>
        <v>215.8</v>
      </c>
    </row>
    <row r="227" spans="1:12" s="126" customFormat="1" ht="11.25">
      <c r="A227" s="65"/>
      <c r="B227" s="66"/>
      <c r="C227" s="67"/>
      <c r="D227" s="68" t="s">
        <v>548</v>
      </c>
      <c r="E227" s="69">
        <v>4</v>
      </c>
      <c r="F227" s="69"/>
      <c r="G227" s="69">
        <v>2</v>
      </c>
      <c r="H227" s="69"/>
      <c r="I227" s="69">
        <v>2.95</v>
      </c>
      <c r="J227" s="69"/>
      <c r="K227" s="69"/>
      <c r="L227" s="70">
        <f t="shared" si="7"/>
        <v>23.6</v>
      </c>
    </row>
    <row r="228" spans="1:12" s="126" customFormat="1" ht="11.25">
      <c r="A228" s="65"/>
      <c r="B228" s="66"/>
      <c r="C228" s="67"/>
      <c r="D228" s="68" t="s">
        <v>1053</v>
      </c>
      <c r="E228" s="69">
        <v>-16</v>
      </c>
      <c r="F228" s="69"/>
      <c r="G228" s="69">
        <v>5</v>
      </c>
      <c r="H228" s="69"/>
      <c r="I228" s="69">
        <v>1.35</v>
      </c>
      <c r="J228" s="69"/>
      <c r="K228" s="69"/>
      <c r="L228" s="70">
        <f t="shared" si="7"/>
        <v>-108</v>
      </c>
    </row>
    <row r="229" spans="1:12" s="126" customFormat="1" ht="11.25">
      <c r="A229" s="65"/>
      <c r="B229" s="66"/>
      <c r="C229" s="67"/>
      <c r="D229" s="68" t="s">
        <v>553</v>
      </c>
      <c r="E229" s="69">
        <v>-1</v>
      </c>
      <c r="F229" s="69"/>
      <c r="G229" s="69">
        <v>2</v>
      </c>
      <c r="H229" s="69"/>
      <c r="I229" s="69">
        <v>2.05</v>
      </c>
      <c r="J229" s="69"/>
      <c r="K229" s="69"/>
      <c r="L229" s="70">
        <f t="shared" si="7"/>
        <v>-4.1</v>
      </c>
    </row>
    <row r="230" spans="1:12" s="126" customFormat="1" ht="11.25">
      <c r="A230" s="65"/>
      <c r="B230" s="66"/>
      <c r="C230" s="67"/>
      <c r="D230" s="68" t="s">
        <v>1049</v>
      </c>
      <c r="E230" s="69">
        <v>-2</v>
      </c>
      <c r="F230" s="69"/>
      <c r="G230" s="69">
        <v>2</v>
      </c>
      <c r="H230" s="69"/>
      <c r="I230" s="69">
        <v>2.55</v>
      </c>
      <c r="J230" s="69"/>
      <c r="K230" s="69"/>
      <c r="L230" s="70">
        <f t="shared" si="7"/>
        <v>-10.2</v>
      </c>
    </row>
    <row r="231" spans="1:12" s="126" customFormat="1" ht="45">
      <c r="A231" s="58" t="s">
        <v>1054</v>
      </c>
      <c r="B231" s="59" t="s">
        <v>357</v>
      </c>
      <c r="C231" s="60" t="s">
        <v>1450</v>
      </c>
      <c r="D231" s="61" t="s">
        <v>1449</v>
      </c>
      <c r="E231" s="62"/>
      <c r="F231" s="62"/>
      <c r="G231" s="62"/>
      <c r="H231" s="62"/>
      <c r="I231" s="62"/>
      <c r="J231" s="62"/>
      <c r="K231" s="63" t="s">
        <v>269</v>
      </c>
      <c r="L231" s="64">
        <f>SUM(L232:L232)</f>
        <v>88</v>
      </c>
    </row>
    <row r="232" spans="1:12" s="126" customFormat="1" ht="11.25">
      <c r="A232" s="65"/>
      <c r="B232" s="66"/>
      <c r="C232" s="67"/>
      <c r="D232" s="68" t="s">
        <v>1051</v>
      </c>
      <c r="E232" s="69">
        <v>11</v>
      </c>
      <c r="F232" s="69"/>
      <c r="G232" s="69">
        <v>5</v>
      </c>
      <c r="H232" s="69"/>
      <c r="I232" s="69">
        <v>1.6</v>
      </c>
      <c r="J232" s="69"/>
      <c r="K232" s="69"/>
      <c r="L232" s="70">
        <f>ROUND(E232*(G232*I232),2)</f>
        <v>88</v>
      </c>
    </row>
    <row r="233" spans="1:12" s="126" customFormat="1" ht="56.25">
      <c r="A233" s="58" t="s">
        <v>1055</v>
      </c>
      <c r="B233" s="59" t="s">
        <v>338</v>
      </c>
      <c r="C233" s="60">
        <v>101166</v>
      </c>
      <c r="D233" s="61" t="s">
        <v>1517</v>
      </c>
      <c r="E233" s="62"/>
      <c r="F233" s="62"/>
      <c r="G233" s="62"/>
      <c r="H233" s="62"/>
      <c r="I233" s="62"/>
      <c r="J233" s="62"/>
      <c r="K233" s="63" t="s">
        <v>86</v>
      </c>
      <c r="L233" s="64">
        <f>SUM(L234:L236)</f>
        <v>39.45</v>
      </c>
    </row>
    <row r="234" spans="1:12" s="126" customFormat="1" ht="22.5">
      <c r="A234" s="65"/>
      <c r="B234" s="66"/>
      <c r="C234" s="67"/>
      <c r="D234" s="68" t="s">
        <v>1052</v>
      </c>
      <c r="E234" s="69">
        <v>2</v>
      </c>
      <c r="F234" s="69"/>
      <c r="G234" s="69">
        <v>1.65</v>
      </c>
      <c r="H234" s="69"/>
      <c r="I234" s="69"/>
      <c r="J234" s="69">
        <v>0.847</v>
      </c>
      <c r="K234" s="69"/>
      <c r="L234" s="70">
        <f>ROUND(E234*(G234*J234),2)</f>
        <v>2.8</v>
      </c>
    </row>
    <row r="235" spans="1:12" s="126" customFormat="1" ht="22.5">
      <c r="A235" s="65"/>
      <c r="B235" s="66"/>
      <c r="C235" s="67"/>
      <c r="D235" s="68" t="s">
        <v>1052</v>
      </c>
      <c r="E235" s="69">
        <v>2</v>
      </c>
      <c r="F235" s="69"/>
      <c r="G235" s="69">
        <v>6.15</v>
      </c>
      <c r="H235" s="69"/>
      <c r="I235" s="69"/>
      <c r="J235" s="69">
        <v>1.44</v>
      </c>
      <c r="K235" s="69"/>
      <c r="L235" s="70">
        <f>ROUND(E235*(G235*J235),2)</f>
        <v>17.71</v>
      </c>
    </row>
    <row r="236" spans="1:12" s="126" customFormat="1" ht="22.5">
      <c r="A236" s="65"/>
      <c r="B236" s="66"/>
      <c r="C236" s="67"/>
      <c r="D236" s="68" t="s">
        <v>1052</v>
      </c>
      <c r="E236" s="69">
        <v>1</v>
      </c>
      <c r="F236" s="69"/>
      <c r="G236" s="69">
        <v>13.15</v>
      </c>
      <c r="H236" s="69"/>
      <c r="I236" s="69"/>
      <c r="J236" s="69">
        <v>1.44</v>
      </c>
      <c r="K236" s="69"/>
      <c r="L236" s="70">
        <f>ROUND(E236*(G236*J236),2)</f>
        <v>18.94</v>
      </c>
    </row>
    <row r="237" spans="1:12" ht="11.25">
      <c r="A237" s="53" t="s">
        <v>817</v>
      </c>
      <c r="B237" s="54" t="s">
        <v>815</v>
      </c>
      <c r="C237" s="55"/>
      <c r="D237" s="55"/>
      <c r="E237" s="56"/>
      <c r="F237" s="56"/>
      <c r="G237" s="56"/>
      <c r="H237" s="56"/>
      <c r="I237" s="56"/>
      <c r="J237" s="56"/>
      <c r="K237" s="56"/>
      <c r="L237" s="57"/>
    </row>
    <row r="238" spans="1:12" s="126" customFormat="1" ht="33.75">
      <c r="A238" s="58" t="s">
        <v>828</v>
      </c>
      <c r="B238" s="59" t="s">
        <v>342</v>
      </c>
      <c r="C238" s="60" t="s">
        <v>935</v>
      </c>
      <c r="D238" s="61" t="s">
        <v>937</v>
      </c>
      <c r="E238" s="62"/>
      <c r="F238" s="62"/>
      <c r="G238" s="62"/>
      <c r="H238" s="62"/>
      <c r="I238" s="62"/>
      <c r="J238" s="62"/>
      <c r="K238" s="63" t="s">
        <v>4</v>
      </c>
      <c r="L238" s="64">
        <f>SUM(L239)</f>
        <v>1</v>
      </c>
    </row>
    <row r="239" spans="1:12" s="126" customFormat="1" ht="11.25">
      <c r="A239" s="65"/>
      <c r="B239" s="66"/>
      <c r="C239" s="67"/>
      <c r="D239" s="68" t="s">
        <v>934</v>
      </c>
      <c r="E239" s="69">
        <v>1</v>
      </c>
      <c r="F239" s="69"/>
      <c r="G239" s="69"/>
      <c r="H239" s="69"/>
      <c r="I239" s="69"/>
      <c r="J239" s="69"/>
      <c r="K239" s="69"/>
      <c r="L239" s="70">
        <f>ROUND(E239,2)</f>
        <v>1</v>
      </c>
    </row>
    <row r="240" spans="1:12" ht="11.25">
      <c r="A240" s="53" t="s">
        <v>818</v>
      </c>
      <c r="B240" s="54" t="s">
        <v>1459</v>
      </c>
      <c r="C240" s="55"/>
      <c r="D240" s="55"/>
      <c r="E240" s="56"/>
      <c r="F240" s="56"/>
      <c r="G240" s="56"/>
      <c r="H240" s="56"/>
      <c r="I240" s="56"/>
      <c r="J240" s="56"/>
      <c r="K240" s="56"/>
      <c r="L240" s="57"/>
    </row>
    <row r="241" spans="1:12" s="126" customFormat="1" ht="45">
      <c r="A241" s="58" t="s">
        <v>829</v>
      </c>
      <c r="B241" s="59" t="s">
        <v>357</v>
      </c>
      <c r="C241" s="60" t="s">
        <v>1464</v>
      </c>
      <c r="D241" s="61" t="s">
        <v>1465</v>
      </c>
      <c r="E241" s="62"/>
      <c r="F241" s="62"/>
      <c r="G241" s="62"/>
      <c r="H241" s="62"/>
      <c r="I241" s="62"/>
      <c r="J241" s="62"/>
      <c r="K241" s="63" t="s">
        <v>45</v>
      </c>
      <c r="L241" s="64">
        <f>SUM(L242)</f>
        <v>108</v>
      </c>
    </row>
    <row r="242" spans="1:12" s="126" customFormat="1" ht="11.25">
      <c r="A242" s="65"/>
      <c r="B242" s="66"/>
      <c r="C242" s="67"/>
      <c r="D242" s="68" t="s">
        <v>1462</v>
      </c>
      <c r="E242" s="69">
        <v>16</v>
      </c>
      <c r="F242" s="69"/>
      <c r="G242" s="69">
        <v>5</v>
      </c>
      <c r="H242" s="69"/>
      <c r="I242" s="69">
        <v>1.35</v>
      </c>
      <c r="J242" s="69"/>
      <c r="K242" s="69"/>
      <c r="L242" s="70">
        <f>ROUND(E242*G242*I242,2)</f>
        <v>108</v>
      </c>
    </row>
    <row r="243" spans="1:12" ht="11.25">
      <c r="A243" s="53" t="s">
        <v>819</v>
      </c>
      <c r="B243" s="54" t="s">
        <v>816</v>
      </c>
      <c r="C243" s="55"/>
      <c r="D243" s="55"/>
      <c r="E243" s="56"/>
      <c r="F243" s="56"/>
      <c r="G243" s="56"/>
      <c r="H243" s="56"/>
      <c r="I243" s="56"/>
      <c r="J243" s="56"/>
      <c r="K243" s="56"/>
      <c r="L243" s="57"/>
    </row>
    <row r="244" spans="1:12" s="126" customFormat="1" ht="22.5">
      <c r="A244" s="58" t="s">
        <v>830</v>
      </c>
      <c r="B244" s="59" t="s">
        <v>342</v>
      </c>
      <c r="C244" s="60" t="s">
        <v>714</v>
      </c>
      <c r="D244" s="61" t="s">
        <v>972</v>
      </c>
      <c r="E244" s="62"/>
      <c r="F244" s="62"/>
      <c r="G244" s="62"/>
      <c r="H244" s="62"/>
      <c r="I244" s="62"/>
      <c r="J244" s="62"/>
      <c r="K244" s="63" t="s">
        <v>4</v>
      </c>
      <c r="L244" s="64">
        <f>SUM(L245)</f>
        <v>4</v>
      </c>
    </row>
    <row r="245" spans="1:12" s="126" customFormat="1" ht="11.25">
      <c r="A245" s="65"/>
      <c r="B245" s="66"/>
      <c r="C245" s="67"/>
      <c r="D245" s="68" t="s">
        <v>831</v>
      </c>
      <c r="E245" s="69">
        <v>4</v>
      </c>
      <c r="F245" s="69"/>
      <c r="G245" s="69"/>
      <c r="H245" s="69"/>
      <c r="I245" s="69"/>
      <c r="J245" s="69"/>
      <c r="K245" s="69"/>
      <c r="L245" s="70">
        <f>ROUND(E245,2)</f>
        <v>4</v>
      </c>
    </row>
    <row r="246" spans="1:12" s="126" customFormat="1" ht="22.5">
      <c r="A246" s="58" t="s">
        <v>856</v>
      </c>
      <c r="B246" s="59" t="s">
        <v>342</v>
      </c>
      <c r="C246" s="60" t="s">
        <v>715</v>
      </c>
      <c r="D246" s="61" t="s">
        <v>973</v>
      </c>
      <c r="E246" s="62"/>
      <c r="F246" s="62"/>
      <c r="G246" s="62"/>
      <c r="H246" s="62"/>
      <c r="I246" s="62"/>
      <c r="J246" s="62"/>
      <c r="K246" s="63" t="s">
        <v>4</v>
      </c>
      <c r="L246" s="64">
        <f>SUM(L247)</f>
        <v>2</v>
      </c>
    </row>
    <row r="247" spans="1:12" s="126" customFormat="1" ht="11.25">
      <c r="A247" s="65"/>
      <c r="B247" s="66"/>
      <c r="C247" s="67"/>
      <c r="D247" s="68" t="s">
        <v>834</v>
      </c>
      <c r="E247" s="69">
        <v>2</v>
      </c>
      <c r="F247" s="69"/>
      <c r="G247" s="69"/>
      <c r="H247" s="69"/>
      <c r="I247" s="69"/>
      <c r="J247" s="69"/>
      <c r="K247" s="69"/>
      <c r="L247" s="70">
        <f>ROUND(E247,2)</f>
        <v>2</v>
      </c>
    </row>
    <row r="248" spans="1:12" s="126" customFormat="1" ht="22.5">
      <c r="A248" s="58" t="s">
        <v>857</v>
      </c>
      <c r="B248" s="59" t="s">
        <v>342</v>
      </c>
      <c r="C248" s="60" t="s">
        <v>716</v>
      </c>
      <c r="D248" s="61" t="s">
        <v>974</v>
      </c>
      <c r="E248" s="62"/>
      <c r="F248" s="62"/>
      <c r="G248" s="62"/>
      <c r="H248" s="62"/>
      <c r="I248" s="62"/>
      <c r="J248" s="62"/>
      <c r="K248" s="63" t="s">
        <v>4</v>
      </c>
      <c r="L248" s="64">
        <f>SUM(L249)</f>
        <v>2</v>
      </c>
    </row>
    <row r="249" spans="1:12" s="126" customFormat="1" ht="11.25">
      <c r="A249" s="65"/>
      <c r="B249" s="66"/>
      <c r="C249" s="67"/>
      <c r="D249" s="68" t="s">
        <v>835</v>
      </c>
      <c r="E249" s="69">
        <v>2</v>
      </c>
      <c r="F249" s="69"/>
      <c r="G249" s="69"/>
      <c r="H249" s="69"/>
      <c r="I249" s="69"/>
      <c r="J249" s="69"/>
      <c r="K249" s="69"/>
      <c r="L249" s="70">
        <f>ROUND(E249,2)</f>
        <v>2</v>
      </c>
    </row>
    <row r="250" spans="1:12" s="126" customFormat="1" ht="33.75">
      <c r="A250" s="58" t="s">
        <v>858</v>
      </c>
      <c r="B250" s="59" t="s">
        <v>342</v>
      </c>
      <c r="C250" s="60" t="s">
        <v>717</v>
      </c>
      <c r="D250" s="61" t="s">
        <v>975</v>
      </c>
      <c r="E250" s="62"/>
      <c r="F250" s="62"/>
      <c r="G250" s="62"/>
      <c r="H250" s="62"/>
      <c r="I250" s="62"/>
      <c r="J250" s="62"/>
      <c r="K250" s="63" t="s">
        <v>4</v>
      </c>
      <c r="L250" s="64">
        <f>SUM(L251)</f>
        <v>2</v>
      </c>
    </row>
    <row r="251" spans="1:12" s="126" customFormat="1" ht="11.25">
      <c r="A251" s="65"/>
      <c r="B251" s="66"/>
      <c r="C251" s="67"/>
      <c r="D251" s="68" t="s">
        <v>836</v>
      </c>
      <c r="E251" s="69">
        <v>2</v>
      </c>
      <c r="F251" s="69"/>
      <c r="G251" s="69"/>
      <c r="H251" s="69"/>
      <c r="I251" s="69"/>
      <c r="J251" s="69"/>
      <c r="K251" s="69"/>
      <c r="L251" s="70">
        <f>ROUND(E251,2)</f>
        <v>2</v>
      </c>
    </row>
    <row r="252" spans="1:12" s="126" customFormat="1" ht="78.75">
      <c r="A252" s="58" t="s">
        <v>859</v>
      </c>
      <c r="B252" s="59" t="s">
        <v>338</v>
      </c>
      <c r="C252" s="60">
        <v>91312</v>
      </c>
      <c r="D252" s="61" t="s">
        <v>253</v>
      </c>
      <c r="E252" s="62"/>
      <c r="F252" s="62"/>
      <c r="G252" s="62"/>
      <c r="H252" s="62"/>
      <c r="I252" s="62"/>
      <c r="J252" s="62"/>
      <c r="K252" s="63" t="s">
        <v>81</v>
      </c>
      <c r="L252" s="64">
        <f>SUM(L253)</f>
        <v>14</v>
      </c>
    </row>
    <row r="253" spans="1:12" s="126" customFormat="1" ht="11.25">
      <c r="A253" s="65"/>
      <c r="B253" s="66"/>
      <c r="C253" s="67"/>
      <c r="D253" s="68" t="s">
        <v>832</v>
      </c>
      <c r="E253" s="69">
        <v>14</v>
      </c>
      <c r="F253" s="69"/>
      <c r="G253" s="69"/>
      <c r="H253" s="69"/>
      <c r="I253" s="69"/>
      <c r="J253" s="69"/>
      <c r="K253" s="69"/>
      <c r="L253" s="70">
        <f>ROUND(E253,2)</f>
        <v>14</v>
      </c>
    </row>
    <row r="254" spans="1:12" s="126" customFormat="1" ht="78.75">
      <c r="A254" s="58" t="s">
        <v>860</v>
      </c>
      <c r="B254" s="59" t="s">
        <v>338</v>
      </c>
      <c r="C254" s="60">
        <v>91314</v>
      </c>
      <c r="D254" s="61" t="s">
        <v>252</v>
      </c>
      <c r="E254" s="62"/>
      <c r="F254" s="62"/>
      <c r="G254" s="62"/>
      <c r="H254" s="62"/>
      <c r="I254" s="62"/>
      <c r="J254" s="62"/>
      <c r="K254" s="63" t="s">
        <v>81</v>
      </c>
      <c r="L254" s="64">
        <f>SUM(L255)</f>
        <v>2</v>
      </c>
    </row>
    <row r="255" spans="1:12" s="126" customFormat="1" ht="11.25">
      <c r="A255" s="65"/>
      <c r="B255" s="66"/>
      <c r="C255" s="67"/>
      <c r="D255" s="68" t="s">
        <v>838</v>
      </c>
      <c r="E255" s="69">
        <v>2</v>
      </c>
      <c r="F255" s="69"/>
      <c r="G255" s="69"/>
      <c r="H255" s="69"/>
      <c r="I255" s="69"/>
      <c r="J255" s="69"/>
      <c r="K255" s="69"/>
      <c r="L255" s="70">
        <f>ROUND(E255,2)</f>
        <v>2</v>
      </c>
    </row>
    <row r="256" spans="1:12" s="126" customFormat="1" ht="78.75">
      <c r="A256" s="58" t="s">
        <v>861</v>
      </c>
      <c r="B256" s="59" t="s">
        <v>338</v>
      </c>
      <c r="C256" s="60">
        <v>91315</v>
      </c>
      <c r="D256" s="61" t="s">
        <v>251</v>
      </c>
      <c r="E256" s="62"/>
      <c r="F256" s="62"/>
      <c r="G256" s="62"/>
      <c r="H256" s="62"/>
      <c r="I256" s="62"/>
      <c r="J256" s="62"/>
      <c r="K256" s="63" t="s">
        <v>81</v>
      </c>
      <c r="L256" s="64">
        <f>SUM(L257)</f>
        <v>4</v>
      </c>
    </row>
    <row r="257" spans="1:12" s="126" customFormat="1" ht="11.25">
      <c r="A257" s="65"/>
      <c r="B257" s="66"/>
      <c r="C257" s="67"/>
      <c r="D257" s="68" t="s">
        <v>839</v>
      </c>
      <c r="E257" s="69">
        <v>4</v>
      </c>
      <c r="F257" s="69"/>
      <c r="G257" s="69"/>
      <c r="H257" s="69"/>
      <c r="I257" s="69"/>
      <c r="J257" s="69"/>
      <c r="K257" s="69"/>
      <c r="L257" s="70">
        <f>ROUND(E257,2)</f>
        <v>4</v>
      </c>
    </row>
    <row r="258" spans="1:12" s="126" customFormat="1" ht="33.75">
      <c r="A258" s="58" t="s">
        <v>862</v>
      </c>
      <c r="B258" s="59" t="s">
        <v>342</v>
      </c>
      <c r="C258" s="60" t="s">
        <v>718</v>
      </c>
      <c r="D258" s="61" t="s">
        <v>977</v>
      </c>
      <c r="E258" s="62"/>
      <c r="F258" s="62"/>
      <c r="G258" s="62"/>
      <c r="H258" s="62"/>
      <c r="I258" s="62"/>
      <c r="J258" s="62"/>
      <c r="K258" s="63" t="s">
        <v>4</v>
      </c>
      <c r="L258" s="64">
        <f>SUM(L259)</f>
        <v>1</v>
      </c>
    </row>
    <row r="259" spans="1:12" s="126" customFormat="1" ht="11.25">
      <c r="A259" s="65"/>
      <c r="B259" s="66"/>
      <c r="C259" s="67"/>
      <c r="D259" s="68" t="s">
        <v>840</v>
      </c>
      <c r="E259" s="69">
        <v>1</v>
      </c>
      <c r="F259" s="69"/>
      <c r="G259" s="69"/>
      <c r="H259" s="69"/>
      <c r="I259" s="69"/>
      <c r="J259" s="69"/>
      <c r="K259" s="69"/>
      <c r="L259" s="70">
        <f>ROUND(E259,2)</f>
        <v>1</v>
      </c>
    </row>
    <row r="260" spans="1:12" s="126" customFormat="1" ht="33.75">
      <c r="A260" s="58" t="s">
        <v>863</v>
      </c>
      <c r="B260" s="59" t="s">
        <v>342</v>
      </c>
      <c r="C260" s="60" t="s">
        <v>719</v>
      </c>
      <c r="D260" s="61" t="s">
        <v>976</v>
      </c>
      <c r="E260" s="62"/>
      <c r="F260" s="62"/>
      <c r="G260" s="62"/>
      <c r="H260" s="62"/>
      <c r="I260" s="62"/>
      <c r="J260" s="62"/>
      <c r="K260" s="63" t="s">
        <v>4</v>
      </c>
      <c r="L260" s="64">
        <f>SUM(L261)</f>
        <v>2</v>
      </c>
    </row>
    <row r="261" spans="1:12" s="126" customFormat="1" ht="11.25">
      <c r="A261" s="65"/>
      <c r="B261" s="66"/>
      <c r="C261" s="67"/>
      <c r="D261" s="68" t="s">
        <v>837</v>
      </c>
      <c r="E261" s="69">
        <v>2</v>
      </c>
      <c r="F261" s="69"/>
      <c r="G261" s="69"/>
      <c r="H261" s="69"/>
      <c r="I261" s="69"/>
      <c r="J261" s="69"/>
      <c r="K261" s="69"/>
      <c r="L261" s="70">
        <f>ROUND(E261,2)</f>
        <v>2</v>
      </c>
    </row>
    <row r="262" spans="1:12" s="126" customFormat="1" ht="56.25">
      <c r="A262" s="58" t="s">
        <v>864</v>
      </c>
      <c r="B262" s="59" t="s">
        <v>338</v>
      </c>
      <c r="C262" s="60">
        <v>94805</v>
      </c>
      <c r="D262" s="61" t="s">
        <v>1532</v>
      </c>
      <c r="E262" s="62"/>
      <c r="F262" s="62"/>
      <c r="G262" s="62"/>
      <c r="H262" s="62"/>
      <c r="I262" s="62"/>
      <c r="J262" s="62"/>
      <c r="K262" s="63" t="s">
        <v>81</v>
      </c>
      <c r="L262" s="64">
        <f>SUM(L263)</f>
        <v>1</v>
      </c>
    </row>
    <row r="263" spans="1:12" s="126" customFormat="1" ht="11.25">
      <c r="A263" s="65"/>
      <c r="B263" s="66"/>
      <c r="C263" s="67"/>
      <c r="D263" s="68" t="s">
        <v>833</v>
      </c>
      <c r="E263" s="69">
        <v>1</v>
      </c>
      <c r="F263" s="69"/>
      <c r="G263" s="69"/>
      <c r="H263" s="69"/>
      <c r="I263" s="69"/>
      <c r="J263" s="69"/>
      <c r="K263" s="69"/>
      <c r="L263" s="70">
        <f>ROUND(E263,2)</f>
        <v>1</v>
      </c>
    </row>
    <row r="264" spans="1:12" s="126" customFormat="1" ht="45">
      <c r="A264" s="58" t="s">
        <v>933</v>
      </c>
      <c r="B264" s="59" t="s">
        <v>363</v>
      </c>
      <c r="C264" s="60">
        <v>20232</v>
      </c>
      <c r="D264" s="61" t="s">
        <v>287</v>
      </c>
      <c r="E264" s="62"/>
      <c r="F264" s="62"/>
      <c r="G264" s="62"/>
      <c r="H264" s="62"/>
      <c r="I264" s="62"/>
      <c r="J264" s="62"/>
      <c r="K264" s="63" t="s">
        <v>267</v>
      </c>
      <c r="L264" s="64">
        <f>SUM(L265:L268)</f>
        <v>24.9</v>
      </c>
    </row>
    <row r="265" spans="1:12" s="126" customFormat="1" ht="11.25">
      <c r="A265" s="65"/>
      <c r="B265" s="66"/>
      <c r="C265" s="67"/>
      <c r="D265" s="68" t="s">
        <v>929</v>
      </c>
      <c r="E265" s="69">
        <v>4</v>
      </c>
      <c r="F265" s="69"/>
      <c r="G265" s="69">
        <v>1.5</v>
      </c>
      <c r="H265" s="69"/>
      <c r="I265" s="69"/>
      <c r="J265" s="69"/>
      <c r="K265" s="69"/>
      <c r="L265" s="70">
        <f>ROUND(E265*G265,2)</f>
        <v>6</v>
      </c>
    </row>
    <row r="266" spans="1:12" s="126" customFormat="1" ht="11.25">
      <c r="A266" s="65"/>
      <c r="B266" s="66"/>
      <c r="C266" s="67"/>
      <c r="D266" s="68" t="s">
        <v>930</v>
      </c>
      <c r="E266" s="69">
        <v>2</v>
      </c>
      <c r="F266" s="69"/>
      <c r="G266" s="69">
        <v>2.45</v>
      </c>
      <c r="H266" s="69"/>
      <c r="I266" s="69"/>
      <c r="J266" s="69"/>
      <c r="K266" s="69"/>
      <c r="L266" s="70">
        <f>ROUND(E266*G266,2)</f>
        <v>4.9</v>
      </c>
    </row>
    <row r="267" spans="1:12" s="126" customFormat="1" ht="11.25">
      <c r="A267" s="65"/>
      <c r="B267" s="66"/>
      <c r="C267" s="67"/>
      <c r="D267" s="68" t="s">
        <v>931</v>
      </c>
      <c r="E267" s="69">
        <v>2</v>
      </c>
      <c r="F267" s="69"/>
      <c r="G267" s="69">
        <v>3</v>
      </c>
      <c r="H267" s="69"/>
      <c r="I267" s="69"/>
      <c r="J267" s="69"/>
      <c r="K267" s="69"/>
      <c r="L267" s="70">
        <f>ROUND(E267*G267,2)</f>
        <v>6</v>
      </c>
    </row>
    <row r="268" spans="1:12" s="126" customFormat="1" ht="11.25">
      <c r="A268" s="65"/>
      <c r="B268" s="66"/>
      <c r="C268" s="67"/>
      <c r="D268" s="68" t="s">
        <v>932</v>
      </c>
      <c r="E268" s="69">
        <v>2</v>
      </c>
      <c r="F268" s="69"/>
      <c r="G268" s="69">
        <v>3.9999999999999996</v>
      </c>
      <c r="H268" s="69"/>
      <c r="I268" s="69"/>
      <c r="J268" s="69"/>
      <c r="K268" s="69"/>
      <c r="L268" s="70">
        <f>ROUND(E268*G268,2)</f>
        <v>8</v>
      </c>
    </row>
    <row r="269" spans="1:12" s="126" customFormat="1" ht="33.75">
      <c r="A269" s="58" t="s">
        <v>1460</v>
      </c>
      <c r="B269" s="59" t="s">
        <v>342</v>
      </c>
      <c r="C269" s="60" t="s">
        <v>720</v>
      </c>
      <c r="D269" s="310" t="s">
        <v>1458</v>
      </c>
      <c r="E269" s="62"/>
      <c r="F269" s="62"/>
      <c r="G269" s="62"/>
      <c r="H269" s="62"/>
      <c r="I269" s="62"/>
      <c r="J269" s="62"/>
      <c r="K269" s="63" t="s">
        <v>4</v>
      </c>
      <c r="L269" s="64">
        <f>SUM(L270)</f>
        <v>1</v>
      </c>
    </row>
    <row r="270" spans="1:12" s="126" customFormat="1" ht="11.25">
      <c r="A270" s="65"/>
      <c r="B270" s="66"/>
      <c r="C270" s="67"/>
      <c r="D270" s="68" t="s">
        <v>1461</v>
      </c>
      <c r="E270" s="69">
        <v>1</v>
      </c>
      <c r="F270" s="69"/>
      <c r="G270" s="69"/>
      <c r="H270" s="69"/>
      <c r="I270" s="69"/>
      <c r="J270" s="69"/>
      <c r="K270" s="69"/>
      <c r="L270" s="70">
        <f>ROUND(E270,2)</f>
        <v>1</v>
      </c>
    </row>
    <row r="271" spans="1:12" ht="11.25">
      <c r="A271" s="53" t="s">
        <v>938</v>
      </c>
      <c r="B271" s="54" t="s">
        <v>1432</v>
      </c>
      <c r="C271" s="55"/>
      <c r="D271" s="55"/>
      <c r="E271" s="56"/>
      <c r="F271" s="56"/>
      <c r="G271" s="56"/>
      <c r="H271" s="56"/>
      <c r="I271" s="56"/>
      <c r="J271" s="56"/>
      <c r="K271" s="56"/>
      <c r="L271" s="57"/>
    </row>
    <row r="272" spans="1:12" s="126" customFormat="1" ht="45">
      <c r="A272" s="58" t="s">
        <v>944</v>
      </c>
      <c r="B272" s="59" t="s">
        <v>338</v>
      </c>
      <c r="C272" s="60">
        <v>90281</v>
      </c>
      <c r="D272" s="309" t="s">
        <v>220</v>
      </c>
      <c r="E272" s="62"/>
      <c r="F272" s="62"/>
      <c r="G272" s="62"/>
      <c r="H272" s="62"/>
      <c r="I272" s="62"/>
      <c r="J272" s="62"/>
      <c r="K272" s="63" t="s">
        <v>86</v>
      </c>
      <c r="L272" s="64">
        <f>SUM(L273:L274)</f>
        <v>4.36</v>
      </c>
    </row>
    <row r="273" spans="1:12" s="126" customFormat="1" ht="11.25">
      <c r="A273" s="65"/>
      <c r="B273" s="66"/>
      <c r="C273" s="67"/>
      <c r="D273" s="68" t="s">
        <v>1445</v>
      </c>
      <c r="E273" s="69">
        <v>1.45</v>
      </c>
      <c r="F273" s="69"/>
      <c r="G273" s="69"/>
      <c r="H273" s="69"/>
      <c r="I273" s="69"/>
      <c r="J273" s="69"/>
      <c r="K273" s="69"/>
      <c r="L273" s="70">
        <f>ROUND(E273,2)</f>
        <v>1.45</v>
      </c>
    </row>
    <row r="274" spans="1:12" s="126" customFormat="1" ht="11.25">
      <c r="A274" s="65"/>
      <c r="B274" s="66"/>
      <c r="C274" s="67"/>
      <c r="D274" s="68" t="s">
        <v>1446</v>
      </c>
      <c r="E274" s="69">
        <v>2.91</v>
      </c>
      <c r="F274" s="69"/>
      <c r="G274" s="69"/>
      <c r="H274" s="69"/>
      <c r="I274" s="69"/>
      <c r="J274" s="69"/>
      <c r="K274" s="69"/>
      <c r="L274" s="70">
        <f>ROUND(E274,2)</f>
        <v>2.91</v>
      </c>
    </row>
    <row r="275" spans="1:12" s="126" customFormat="1" ht="22.5">
      <c r="A275" s="58" t="s">
        <v>1433</v>
      </c>
      <c r="B275" s="59" t="s">
        <v>338</v>
      </c>
      <c r="C275" s="60">
        <v>92270</v>
      </c>
      <c r="D275" s="309" t="s">
        <v>243</v>
      </c>
      <c r="E275" s="62"/>
      <c r="F275" s="62"/>
      <c r="G275" s="62"/>
      <c r="H275" s="62"/>
      <c r="I275" s="62"/>
      <c r="J275" s="62"/>
      <c r="K275" s="63" t="s">
        <v>45</v>
      </c>
      <c r="L275" s="64">
        <f>SUM(L276:L277)</f>
        <v>75.07</v>
      </c>
    </row>
    <row r="276" spans="1:12" s="126" customFormat="1" ht="11.25">
      <c r="A276" s="65"/>
      <c r="B276" s="66"/>
      <c r="C276" s="67"/>
      <c r="D276" s="68" t="s">
        <v>1445</v>
      </c>
      <c r="E276" s="69">
        <v>26.56</v>
      </c>
      <c r="F276" s="69"/>
      <c r="G276" s="69"/>
      <c r="H276" s="69"/>
      <c r="I276" s="69"/>
      <c r="J276" s="69"/>
      <c r="K276" s="69"/>
      <c r="L276" s="70">
        <f>ROUND(E276,2)</f>
        <v>26.56</v>
      </c>
    </row>
    <row r="277" spans="1:12" s="126" customFormat="1" ht="11.25">
      <c r="A277" s="65"/>
      <c r="B277" s="66"/>
      <c r="C277" s="67"/>
      <c r="D277" s="68" t="s">
        <v>1446</v>
      </c>
      <c r="E277" s="69">
        <v>48.51</v>
      </c>
      <c r="F277" s="69"/>
      <c r="G277" s="69"/>
      <c r="H277" s="69"/>
      <c r="I277" s="69"/>
      <c r="J277" s="69"/>
      <c r="K277" s="69"/>
      <c r="L277" s="70">
        <f>ROUND(E277,2)</f>
        <v>48.51</v>
      </c>
    </row>
    <row r="278" spans="1:12" s="126" customFormat="1" ht="56.25">
      <c r="A278" s="58" t="s">
        <v>1434</v>
      </c>
      <c r="B278" s="59" t="s">
        <v>338</v>
      </c>
      <c r="C278" s="60">
        <v>92448</v>
      </c>
      <c r="D278" s="309" t="s">
        <v>241</v>
      </c>
      <c r="E278" s="62"/>
      <c r="F278" s="62"/>
      <c r="G278" s="62"/>
      <c r="H278" s="62"/>
      <c r="I278" s="62"/>
      <c r="J278" s="62"/>
      <c r="K278" s="63" t="s">
        <v>45</v>
      </c>
      <c r="L278" s="64">
        <f>SUM(L279:L280)</f>
        <v>75.07</v>
      </c>
    </row>
    <row r="279" spans="1:12" s="126" customFormat="1" ht="11.25">
      <c r="A279" s="65"/>
      <c r="B279" s="66"/>
      <c r="C279" s="67"/>
      <c r="D279" s="68" t="s">
        <v>1445</v>
      </c>
      <c r="E279" s="69">
        <v>26.56</v>
      </c>
      <c r="F279" s="69"/>
      <c r="G279" s="69"/>
      <c r="H279" s="69"/>
      <c r="I279" s="69"/>
      <c r="J279" s="69"/>
      <c r="K279" s="69"/>
      <c r="L279" s="70">
        <f>ROUND(E279,2)</f>
        <v>26.56</v>
      </c>
    </row>
    <row r="280" spans="1:12" s="126" customFormat="1" ht="11.25">
      <c r="A280" s="65"/>
      <c r="B280" s="66"/>
      <c r="C280" s="67"/>
      <c r="D280" s="68" t="s">
        <v>1446</v>
      </c>
      <c r="E280" s="69">
        <v>48.51</v>
      </c>
      <c r="F280" s="69"/>
      <c r="G280" s="69"/>
      <c r="H280" s="69"/>
      <c r="I280" s="69"/>
      <c r="J280" s="69"/>
      <c r="K280" s="69"/>
      <c r="L280" s="70">
        <f>ROUND(E280,2)</f>
        <v>48.51</v>
      </c>
    </row>
    <row r="281" spans="1:12" s="126" customFormat="1" ht="45">
      <c r="A281" s="58" t="s">
        <v>1435</v>
      </c>
      <c r="B281" s="59" t="s">
        <v>363</v>
      </c>
      <c r="C281" s="60">
        <v>42407</v>
      </c>
      <c r="D281" s="309" t="s">
        <v>274</v>
      </c>
      <c r="E281" s="62"/>
      <c r="F281" s="62"/>
      <c r="G281" s="62"/>
      <c r="H281" s="62"/>
      <c r="I281" s="62"/>
      <c r="J281" s="62"/>
      <c r="K281" s="63" t="s">
        <v>267</v>
      </c>
      <c r="L281" s="64">
        <f>SUM(L282)</f>
        <v>43.9</v>
      </c>
    </row>
    <row r="282" spans="1:12" s="126" customFormat="1" ht="11.25">
      <c r="A282" s="65"/>
      <c r="B282" s="66"/>
      <c r="C282" s="67"/>
      <c r="D282" s="68" t="s">
        <v>1445</v>
      </c>
      <c r="E282" s="69">
        <v>43.9</v>
      </c>
      <c r="F282" s="69"/>
      <c r="G282" s="69"/>
      <c r="H282" s="69"/>
      <c r="I282" s="69"/>
      <c r="J282" s="69"/>
      <c r="K282" s="69"/>
      <c r="L282" s="70">
        <f>ROUND(E282,2)</f>
        <v>43.9</v>
      </c>
    </row>
    <row r="283" spans="1:12" s="126" customFormat="1" ht="56.25">
      <c r="A283" s="58" t="s">
        <v>1436</v>
      </c>
      <c r="B283" s="59" t="s">
        <v>338</v>
      </c>
      <c r="C283" s="60">
        <v>92759</v>
      </c>
      <c r="D283" s="309" t="s">
        <v>233</v>
      </c>
      <c r="E283" s="62"/>
      <c r="F283" s="62"/>
      <c r="G283" s="62"/>
      <c r="H283" s="62"/>
      <c r="I283" s="62"/>
      <c r="J283" s="62"/>
      <c r="K283" s="63" t="s">
        <v>88</v>
      </c>
      <c r="L283" s="64">
        <f>SUM(L284:L284)</f>
        <v>40.8</v>
      </c>
    </row>
    <row r="284" spans="1:12" s="126" customFormat="1" ht="11.25">
      <c r="A284" s="65"/>
      <c r="B284" s="66"/>
      <c r="C284" s="67"/>
      <c r="D284" s="68" t="s">
        <v>1447</v>
      </c>
      <c r="E284" s="69">
        <v>40.8</v>
      </c>
      <c r="F284" s="69"/>
      <c r="G284" s="69"/>
      <c r="H284" s="69"/>
      <c r="I284" s="69"/>
      <c r="J284" s="69"/>
      <c r="K284" s="69"/>
      <c r="L284" s="70">
        <f>ROUND(E284,2)</f>
        <v>40.8</v>
      </c>
    </row>
    <row r="285" spans="1:12" s="126" customFormat="1" ht="56.25">
      <c r="A285" s="58" t="s">
        <v>1437</v>
      </c>
      <c r="B285" s="59" t="s">
        <v>338</v>
      </c>
      <c r="C285" s="60">
        <v>92778</v>
      </c>
      <c r="D285" s="309" t="s">
        <v>229</v>
      </c>
      <c r="E285" s="62"/>
      <c r="F285" s="62"/>
      <c r="G285" s="62"/>
      <c r="H285" s="62"/>
      <c r="I285" s="62"/>
      <c r="J285" s="62"/>
      <c r="K285" s="63" t="s">
        <v>88</v>
      </c>
      <c r="L285" s="64">
        <f>SUM(L286:L286)</f>
        <v>160.2</v>
      </c>
    </row>
    <row r="286" spans="1:12" s="126" customFormat="1" ht="11.25">
      <c r="A286" s="65"/>
      <c r="B286" s="66"/>
      <c r="C286" s="67"/>
      <c r="D286" s="68" t="s">
        <v>1448</v>
      </c>
      <c r="E286" s="69">
        <v>160.2</v>
      </c>
      <c r="F286" s="69"/>
      <c r="G286" s="69"/>
      <c r="H286" s="69"/>
      <c r="I286" s="69"/>
      <c r="J286" s="69"/>
      <c r="K286" s="69"/>
      <c r="L286" s="70">
        <f>ROUND(E286,2)</f>
        <v>160.2</v>
      </c>
    </row>
    <row r="287" spans="1:12" ht="11.25">
      <c r="A287" s="53" t="s">
        <v>1430</v>
      </c>
      <c r="B287" s="54" t="s">
        <v>939</v>
      </c>
      <c r="C287" s="55"/>
      <c r="D287" s="55"/>
      <c r="E287" s="56"/>
      <c r="F287" s="56"/>
      <c r="G287" s="56"/>
      <c r="H287" s="56"/>
      <c r="I287" s="56"/>
      <c r="J287" s="56"/>
      <c r="K287" s="56"/>
      <c r="L287" s="57"/>
    </row>
    <row r="288" spans="1:12" s="126" customFormat="1" ht="45">
      <c r="A288" s="58" t="s">
        <v>1431</v>
      </c>
      <c r="B288" s="59" t="s">
        <v>363</v>
      </c>
      <c r="C288" s="60">
        <v>25976</v>
      </c>
      <c r="D288" s="61" t="s">
        <v>315</v>
      </c>
      <c r="E288" s="62"/>
      <c r="F288" s="62"/>
      <c r="G288" s="62"/>
      <c r="H288" s="62"/>
      <c r="I288" s="62"/>
      <c r="J288" s="62"/>
      <c r="K288" s="63" t="s">
        <v>269</v>
      </c>
      <c r="L288" s="64">
        <f>SUM(L289:L298)</f>
        <v>55.86</v>
      </c>
    </row>
    <row r="289" spans="1:12" s="126" customFormat="1" ht="11.25">
      <c r="A289" s="65"/>
      <c r="B289" s="66"/>
      <c r="C289" s="67"/>
      <c r="D289" s="68" t="s">
        <v>940</v>
      </c>
      <c r="E289" s="69">
        <v>4</v>
      </c>
      <c r="F289" s="69"/>
      <c r="G289" s="69">
        <v>1.2</v>
      </c>
      <c r="H289" s="69"/>
      <c r="I289" s="69">
        <v>2.45</v>
      </c>
      <c r="J289" s="69"/>
      <c r="K289" s="69"/>
      <c r="L289" s="70">
        <f>ROUND(E289*(G289*I289),2)</f>
        <v>11.76</v>
      </c>
    </row>
    <row r="290" spans="1:12" s="126" customFormat="1" ht="11.25">
      <c r="A290" s="65"/>
      <c r="B290" s="66"/>
      <c r="C290" s="67"/>
      <c r="D290" s="68" t="s">
        <v>940</v>
      </c>
      <c r="E290" s="69">
        <v>1</v>
      </c>
      <c r="F290" s="69"/>
      <c r="G290" s="69">
        <v>1.85</v>
      </c>
      <c r="H290" s="69"/>
      <c r="I290" s="69">
        <v>2.45</v>
      </c>
      <c r="J290" s="69"/>
      <c r="K290" s="69"/>
      <c r="L290" s="70">
        <f aca="true" t="shared" si="8" ref="L290:L298">ROUND(E290*(G290*I290),2)</f>
        <v>4.53</v>
      </c>
    </row>
    <row r="291" spans="1:12" s="126" customFormat="1" ht="11.25">
      <c r="A291" s="65"/>
      <c r="B291" s="66"/>
      <c r="C291" s="67"/>
      <c r="D291" s="68" t="s">
        <v>942</v>
      </c>
      <c r="E291" s="69">
        <v>3</v>
      </c>
      <c r="F291" s="69"/>
      <c r="G291" s="69">
        <v>1.2</v>
      </c>
      <c r="H291" s="69"/>
      <c r="I291" s="69">
        <v>2.45</v>
      </c>
      <c r="J291" s="69"/>
      <c r="K291" s="69"/>
      <c r="L291" s="70">
        <f t="shared" si="8"/>
        <v>8.82</v>
      </c>
    </row>
    <row r="292" spans="1:12" s="126" customFormat="1" ht="11.25">
      <c r="A292" s="65"/>
      <c r="B292" s="66"/>
      <c r="C292" s="67"/>
      <c r="D292" s="68" t="s">
        <v>942</v>
      </c>
      <c r="E292" s="69">
        <v>1</v>
      </c>
      <c r="F292" s="69"/>
      <c r="G292" s="69">
        <v>0.55</v>
      </c>
      <c r="H292" s="69"/>
      <c r="I292" s="69">
        <v>2.45</v>
      </c>
      <c r="J292" s="69"/>
      <c r="K292" s="69"/>
      <c r="L292" s="70">
        <f t="shared" si="8"/>
        <v>1.35</v>
      </c>
    </row>
    <row r="293" spans="1:12" s="126" customFormat="1" ht="11.25">
      <c r="A293" s="65"/>
      <c r="B293" s="66"/>
      <c r="C293" s="67"/>
      <c r="D293" s="68" t="s">
        <v>942</v>
      </c>
      <c r="E293" s="69">
        <v>2</v>
      </c>
      <c r="F293" s="69"/>
      <c r="G293" s="69">
        <v>0.4</v>
      </c>
      <c r="H293" s="69"/>
      <c r="I293" s="69">
        <v>2.45</v>
      </c>
      <c r="J293" s="69"/>
      <c r="K293" s="69"/>
      <c r="L293" s="70">
        <f t="shared" si="8"/>
        <v>1.96</v>
      </c>
    </row>
    <row r="294" spans="1:12" s="126" customFormat="1" ht="11.25">
      <c r="A294" s="65"/>
      <c r="B294" s="66"/>
      <c r="C294" s="67"/>
      <c r="D294" s="68" t="s">
        <v>941</v>
      </c>
      <c r="E294" s="69">
        <v>3</v>
      </c>
      <c r="F294" s="69"/>
      <c r="G294" s="69">
        <v>1.2</v>
      </c>
      <c r="H294" s="69"/>
      <c r="I294" s="69">
        <v>2.45</v>
      </c>
      <c r="J294" s="69"/>
      <c r="K294" s="69"/>
      <c r="L294" s="70">
        <f t="shared" si="8"/>
        <v>8.82</v>
      </c>
    </row>
    <row r="295" spans="1:12" s="126" customFormat="1" ht="11.25">
      <c r="A295" s="65"/>
      <c r="B295" s="66"/>
      <c r="C295" s="67"/>
      <c r="D295" s="68" t="s">
        <v>941</v>
      </c>
      <c r="E295" s="69">
        <v>1</v>
      </c>
      <c r="F295" s="69"/>
      <c r="G295" s="69">
        <v>1.1999999999999997</v>
      </c>
      <c r="H295" s="69"/>
      <c r="I295" s="69">
        <v>2.45</v>
      </c>
      <c r="J295" s="69"/>
      <c r="K295" s="69"/>
      <c r="L295" s="70">
        <f t="shared" si="8"/>
        <v>2.94</v>
      </c>
    </row>
    <row r="296" spans="1:12" s="126" customFormat="1" ht="22.5">
      <c r="A296" s="65"/>
      <c r="B296" s="66"/>
      <c r="C296" s="67"/>
      <c r="D296" s="68" t="s">
        <v>943</v>
      </c>
      <c r="E296" s="69">
        <v>3</v>
      </c>
      <c r="F296" s="69"/>
      <c r="G296" s="69">
        <v>1.2</v>
      </c>
      <c r="H296" s="69"/>
      <c r="I296" s="69">
        <v>2.45</v>
      </c>
      <c r="J296" s="69"/>
      <c r="K296" s="69"/>
      <c r="L296" s="70">
        <f t="shared" si="8"/>
        <v>8.82</v>
      </c>
    </row>
    <row r="297" spans="1:12" s="126" customFormat="1" ht="22.5">
      <c r="A297" s="65"/>
      <c r="B297" s="66"/>
      <c r="C297" s="67"/>
      <c r="D297" s="68" t="s">
        <v>943</v>
      </c>
      <c r="E297" s="69">
        <v>1</v>
      </c>
      <c r="F297" s="69"/>
      <c r="G297" s="69">
        <v>1.1999999999999997</v>
      </c>
      <c r="H297" s="69"/>
      <c r="I297" s="69">
        <v>2.45</v>
      </c>
      <c r="J297" s="69"/>
      <c r="K297" s="69"/>
      <c r="L297" s="70">
        <f t="shared" si="8"/>
        <v>2.94</v>
      </c>
    </row>
    <row r="298" spans="1:12" s="126" customFormat="1" ht="22.5">
      <c r="A298" s="65"/>
      <c r="B298" s="66"/>
      <c r="C298" s="67"/>
      <c r="D298" s="68" t="s">
        <v>943</v>
      </c>
      <c r="E298" s="69">
        <v>4</v>
      </c>
      <c r="F298" s="69"/>
      <c r="G298" s="69">
        <v>0.4</v>
      </c>
      <c r="H298" s="69"/>
      <c r="I298" s="69">
        <v>2.45</v>
      </c>
      <c r="J298" s="69"/>
      <c r="K298" s="69"/>
      <c r="L298" s="70">
        <f t="shared" si="8"/>
        <v>3.92</v>
      </c>
    </row>
    <row r="299" spans="1:12" ht="11.25">
      <c r="A299" s="48">
        <v>5</v>
      </c>
      <c r="B299" s="49" t="s">
        <v>399</v>
      </c>
      <c r="C299" s="50"/>
      <c r="D299" s="50"/>
      <c r="E299" s="51"/>
      <c r="F299" s="51"/>
      <c r="G299" s="51"/>
      <c r="H299" s="51"/>
      <c r="I299" s="51"/>
      <c r="J299" s="51"/>
      <c r="K299" s="51"/>
      <c r="L299" s="52"/>
    </row>
    <row r="300" spans="1:12" ht="11.25">
      <c r="A300" s="53" t="s">
        <v>397</v>
      </c>
      <c r="B300" s="54" t="s">
        <v>872</v>
      </c>
      <c r="C300" s="55"/>
      <c r="D300" s="55"/>
      <c r="E300" s="56"/>
      <c r="F300" s="56"/>
      <c r="G300" s="56"/>
      <c r="H300" s="56"/>
      <c r="I300" s="56"/>
      <c r="J300" s="56"/>
      <c r="K300" s="56"/>
      <c r="L300" s="57"/>
    </row>
    <row r="301" spans="1:12" s="126" customFormat="1" ht="56.25">
      <c r="A301" s="58" t="s">
        <v>820</v>
      </c>
      <c r="B301" s="59" t="s">
        <v>338</v>
      </c>
      <c r="C301" s="60">
        <v>87313</v>
      </c>
      <c r="D301" s="61" t="s">
        <v>92</v>
      </c>
      <c r="E301" s="62"/>
      <c r="F301" s="62"/>
      <c r="G301" s="62"/>
      <c r="H301" s="62"/>
      <c r="I301" s="62"/>
      <c r="J301" s="62"/>
      <c r="K301" s="63" t="s">
        <v>86</v>
      </c>
      <c r="L301" s="64">
        <f>SUM(L302:L304)</f>
        <v>10.33</v>
      </c>
    </row>
    <row r="302" spans="1:12" s="126" customFormat="1" ht="11.25">
      <c r="A302" s="65"/>
      <c r="B302" s="66"/>
      <c r="C302" s="67"/>
      <c r="D302" s="68" t="s">
        <v>1056</v>
      </c>
      <c r="E302" s="69">
        <v>2</v>
      </c>
      <c r="F302" s="69"/>
      <c r="G302" s="69"/>
      <c r="H302" s="69"/>
      <c r="I302" s="69">
        <v>0.005</v>
      </c>
      <c r="J302" s="69">
        <v>421.83</v>
      </c>
      <c r="K302" s="69"/>
      <c r="L302" s="70">
        <f>ROUND(E302*(J302*I302),2)</f>
        <v>4.22</v>
      </c>
    </row>
    <row r="303" spans="1:12" s="126" customFormat="1" ht="11.25">
      <c r="A303" s="65"/>
      <c r="B303" s="66"/>
      <c r="C303" s="67"/>
      <c r="D303" s="68" t="s">
        <v>1057</v>
      </c>
      <c r="E303" s="69">
        <v>2</v>
      </c>
      <c r="F303" s="69"/>
      <c r="G303" s="69"/>
      <c r="H303" s="69"/>
      <c r="I303" s="69">
        <v>0.005</v>
      </c>
      <c r="J303" s="69">
        <v>518.65</v>
      </c>
      <c r="K303" s="69"/>
      <c r="L303" s="70">
        <f>ROUND(E303*(J303*I303),2)</f>
        <v>5.19</v>
      </c>
    </row>
    <row r="304" spans="1:12" s="126" customFormat="1" ht="11.25">
      <c r="A304" s="65"/>
      <c r="B304" s="66"/>
      <c r="C304" s="67"/>
      <c r="D304" s="68" t="s">
        <v>1438</v>
      </c>
      <c r="E304" s="69">
        <v>1</v>
      </c>
      <c r="F304" s="69"/>
      <c r="G304" s="69"/>
      <c r="H304" s="69"/>
      <c r="I304" s="69">
        <v>0.005</v>
      </c>
      <c r="J304" s="69">
        <v>184</v>
      </c>
      <c r="K304" s="69"/>
      <c r="L304" s="70">
        <f>ROUND(E304*(J304*I304),2)</f>
        <v>0.92</v>
      </c>
    </row>
    <row r="305" spans="1:12" s="126" customFormat="1" ht="67.5">
      <c r="A305" s="58" t="s">
        <v>1065</v>
      </c>
      <c r="B305" s="59" t="s">
        <v>338</v>
      </c>
      <c r="C305" s="60">
        <v>87292</v>
      </c>
      <c r="D305" s="61" t="s">
        <v>93</v>
      </c>
      <c r="E305" s="62"/>
      <c r="F305" s="62"/>
      <c r="G305" s="62"/>
      <c r="H305" s="62"/>
      <c r="I305" s="62"/>
      <c r="J305" s="62"/>
      <c r="K305" s="63" t="s">
        <v>86</v>
      </c>
      <c r="L305" s="64">
        <f>SUM(L306:L308)</f>
        <v>51.62</v>
      </c>
    </row>
    <row r="306" spans="1:12" s="126" customFormat="1" ht="11.25">
      <c r="A306" s="65"/>
      <c r="B306" s="66"/>
      <c r="C306" s="67"/>
      <c r="D306" s="68" t="s">
        <v>1056</v>
      </c>
      <c r="E306" s="69">
        <v>2</v>
      </c>
      <c r="F306" s="69"/>
      <c r="G306" s="69"/>
      <c r="H306" s="69"/>
      <c r="I306" s="69">
        <v>0.025</v>
      </c>
      <c r="J306" s="69">
        <v>421.83</v>
      </c>
      <c r="K306" s="69"/>
      <c r="L306" s="70">
        <f>ROUND(E306*(J306*I306),2)</f>
        <v>21.09</v>
      </c>
    </row>
    <row r="307" spans="1:12" s="126" customFormat="1" ht="11.25">
      <c r="A307" s="65"/>
      <c r="B307" s="66"/>
      <c r="C307" s="67"/>
      <c r="D307" s="68" t="s">
        <v>1057</v>
      </c>
      <c r="E307" s="69">
        <v>2</v>
      </c>
      <c r="F307" s="69"/>
      <c r="G307" s="69"/>
      <c r="H307" s="69"/>
      <c r="I307" s="69">
        <v>0.025</v>
      </c>
      <c r="J307" s="69">
        <v>518.65</v>
      </c>
      <c r="K307" s="69"/>
      <c r="L307" s="70">
        <f>ROUND(E307*(J307*I307),2)</f>
        <v>25.93</v>
      </c>
    </row>
    <row r="308" spans="1:12" s="126" customFormat="1" ht="11.25">
      <c r="A308" s="65"/>
      <c r="B308" s="66"/>
      <c r="C308" s="67"/>
      <c r="D308" s="68" t="s">
        <v>1438</v>
      </c>
      <c r="E308" s="69">
        <v>1</v>
      </c>
      <c r="F308" s="69"/>
      <c r="G308" s="69"/>
      <c r="H308" s="69"/>
      <c r="I308" s="69">
        <v>0.025</v>
      </c>
      <c r="J308" s="69">
        <v>184</v>
      </c>
      <c r="K308" s="69"/>
      <c r="L308" s="70">
        <f>ROUND(E308*(J308*I308),2)</f>
        <v>4.6</v>
      </c>
    </row>
    <row r="309" spans="1:12" ht="11.25">
      <c r="A309" s="53" t="s">
        <v>843</v>
      </c>
      <c r="B309" s="54" t="s">
        <v>841</v>
      </c>
      <c r="C309" s="55"/>
      <c r="D309" s="55"/>
      <c r="E309" s="56"/>
      <c r="F309" s="56"/>
      <c r="G309" s="56"/>
      <c r="H309" s="56"/>
      <c r="I309" s="56"/>
      <c r="J309" s="56"/>
      <c r="K309" s="56"/>
      <c r="L309" s="57"/>
    </row>
    <row r="310" spans="1:12" s="126" customFormat="1" ht="56.25">
      <c r="A310" s="58" t="s">
        <v>844</v>
      </c>
      <c r="B310" s="59" t="s">
        <v>338</v>
      </c>
      <c r="C310" s="60">
        <v>87262</v>
      </c>
      <c r="D310" s="61" t="s">
        <v>96</v>
      </c>
      <c r="E310" s="62"/>
      <c r="F310" s="62"/>
      <c r="G310" s="62"/>
      <c r="H310" s="62"/>
      <c r="I310" s="62"/>
      <c r="J310" s="62"/>
      <c r="K310" s="63" t="s">
        <v>45</v>
      </c>
      <c r="L310" s="64">
        <f>SUM(L311:L318)</f>
        <v>269.65999999999997</v>
      </c>
    </row>
    <row r="311" spans="1:12" s="126" customFormat="1" ht="11.25">
      <c r="A311" s="65"/>
      <c r="B311" s="66"/>
      <c r="C311" s="67"/>
      <c r="D311" s="68" t="s">
        <v>865</v>
      </c>
      <c r="E311" s="69">
        <v>1</v>
      </c>
      <c r="F311" s="69"/>
      <c r="G311" s="69"/>
      <c r="H311" s="69"/>
      <c r="I311" s="69"/>
      <c r="J311" s="69">
        <v>32.83</v>
      </c>
      <c r="K311" s="69"/>
      <c r="L311" s="70">
        <f>ROUND(E311*(J311),2)</f>
        <v>32.83</v>
      </c>
    </row>
    <row r="312" spans="1:12" s="126" customFormat="1" ht="11.25">
      <c r="A312" s="65"/>
      <c r="B312" s="66"/>
      <c r="C312" s="67"/>
      <c r="D312" s="68" t="s">
        <v>866</v>
      </c>
      <c r="E312" s="69">
        <v>1</v>
      </c>
      <c r="F312" s="69"/>
      <c r="G312" s="69"/>
      <c r="H312" s="69"/>
      <c r="I312" s="69"/>
      <c r="J312" s="69">
        <v>4.9</v>
      </c>
      <c r="K312" s="69"/>
      <c r="L312" s="70">
        <f aca="true" t="shared" si="9" ref="L312:L318">ROUND(E312*(J312),2)</f>
        <v>4.9</v>
      </c>
    </row>
    <row r="313" spans="1:12" s="126" customFormat="1" ht="11.25">
      <c r="A313" s="65"/>
      <c r="B313" s="66"/>
      <c r="C313" s="67"/>
      <c r="D313" s="68" t="s">
        <v>868</v>
      </c>
      <c r="E313" s="69">
        <v>1</v>
      </c>
      <c r="F313" s="69"/>
      <c r="G313" s="69"/>
      <c r="H313" s="69"/>
      <c r="I313" s="69"/>
      <c r="J313" s="69">
        <v>32.83</v>
      </c>
      <c r="K313" s="69"/>
      <c r="L313" s="70">
        <f t="shared" si="9"/>
        <v>32.83</v>
      </c>
    </row>
    <row r="314" spans="1:12" s="126" customFormat="1" ht="11.25">
      <c r="A314" s="65"/>
      <c r="B314" s="66"/>
      <c r="C314" s="67"/>
      <c r="D314" s="68" t="s">
        <v>867</v>
      </c>
      <c r="E314" s="69">
        <v>1</v>
      </c>
      <c r="F314" s="69"/>
      <c r="G314" s="69"/>
      <c r="H314" s="69"/>
      <c r="I314" s="69"/>
      <c r="J314" s="69">
        <v>11.16</v>
      </c>
      <c r="K314" s="69"/>
      <c r="L314" s="70">
        <f t="shared" si="9"/>
        <v>11.16</v>
      </c>
    </row>
    <row r="315" spans="1:12" s="126" customFormat="1" ht="11.25">
      <c r="A315" s="65"/>
      <c r="B315" s="66"/>
      <c r="C315" s="67"/>
      <c r="D315" s="68" t="s">
        <v>866</v>
      </c>
      <c r="E315" s="69">
        <v>1</v>
      </c>
      <c r="F315" s="69"/>
      <c r="G315" s="69"/>
      <c r="H315" s="69"/>
      <c r="I315" s="69"/>
      <c r="J315" s="69">
        <v>4.44</v>
      </c>
      <c r="K315" s="69"/>
      <c r="L315" s="70">
        <f t="shared" si="9"/>
        <v>4.44</v>
      </c>
    </row>
    <row r="316" spans="1:12" s="126" customFormat="1" ht="11.25">
      <c r="A316" s="65"/>
      <c r="B316" s="66"/>
      <c r="C316" s="67"/>
      <c r="D316" s="68" t="s">
        <v>869</v>
      </c>
      <c r="E316" s="69">
        <v>1</v>
      </c>
      <c r="F316" s="69"/>
      <c r="G316" s="69"/>
      <c r="H316" s="69"/>
      <c r="I316" s="69"/>
      <c r="J316" s="69">
        <v>14.38</v>
      </c>
      <c r="K316" s="69"/>
      <c r="L316" s="70">
        <f t="shared" si="9"/>
        <v>14.38</v>
      </c>
    </row>
    <row r="317" spans="1:12" s="126" customFormat="1" ht="11.25">
      <c r="A317" s="65"/>
      <c r="B317" s="66"/>
      <c r="C317" s="67"/>
      <c r="D317" s="68" t="s">
        <v>870</v>
      </c>
      <c r="E317" s="69">
        <v>1</v>
      </c>
      <c r="F317" s="69"/>
      <c r="G317" s="69"/>
      <c r="H317" s="69"/>
      <c r="I317" s="69"/>
      <c r="J317" s="69">
        <v>50.75</v>
      </c>
      <c r="K317" s="69"/>
      <c r="L317" s="70">
        <f t="shared" si="9"/>
        <v>50.75</v>
      </c>
    </row>
    <row r="318" spans="1:12" s="126" customFormat="1" ht="11.25">
      <c r="A318" s="65"/>
      <c r="B318" s="66"/>
      <c r="C318" s="67"/>
      <c r="D318" s="68" t="s">
        <v>871</v>
      </c>
      <c r="E318" s="69">
        <v>1</v>
      </c>
      <c r="F318" s="69"/>
      <c r="G318" s="69"/>
      <c r="H318" s="69"/>
      <c r="I318" s="69"/>
      <c r="J318" s="69">
        <v>118.37</v>
      </c>
      <c r="K318" s="69"/>
      <c r="L318" s="70">
        <f t="shared" si="9"/>
        <v>118.37</v>
      </c>
    </row>
    <row r="319" spans="1:12" ht="11.25">
      <c r="A319" s="53" t="s">
        <v>845</v>
      </c>
      <c r="B319" s="54" t="s">
        <v>842</v>
      </c>
      <c r="C319" s="55"/>
      <c r="D319" s="55"/>
      <c r="E319" s="56"/>
      <c r="F319" s="56"/>
      <c r="G319" s="56"/>
      <c r="H319" s="56"/>
      <c r="I319" s="56"/>
      <c r="J319" s="56"/>
      <c r="K319" s="56"/>
      <c r="L319" s="57"/>
    </row>
    <row r="320" spans="1:12" s="126" customFormat="1" ht="33.75">
      <c r="A320" s="58" t="s">
        <v>846</v>
      </c>
      <c r="B320" s="59" t="s">
        <v>338</v>
      </c>
      <c r="C320" s="60">
        <v>97097</v>
      </c>
      <c r="D320" s="61" t="s">
        <v>247</v>
      </c>
      <c r="E320" s="62"/>
      <c r="F320" s="62"/>
      <c r="G320" s="62"/>
      <c r="H320" s="62"/>
      <c r="I320" s="62"/>
      <c r="J320" s="62"/>
      <c r="K320" s="63" t="s">
        <v>45</v>
      </c>
      <c r="L320" s="64">
        <f>SUM(L321:L326)</f>
        <v>1172.3899999999999</v>
      </c>
    </row>
    <row r="321" spans="1:12" s="126" customFormat="1" ht="11.25">
      <c r="A321" s="65"/>
      <c r="B321" s="66"/>
      <c r="C321" s="67"/>
      <c r="D321" s="68" t="s">
        <v>1059</v>
      </c>
      <c r="E321" s="69">
        <v>1</v>
      </c>
      <c r="F321" s="69"/>
      <c r="G321" s="69"/>
      <c r="H321" s="69"/>
      <c r="I321" s="69"/>
      <c r="J321" s="69">
        <v>60.13</v>
      </c>
      <c r="K321" s="69"/>
      <c r="L321" s="70">
        <f>ROUND(E321*(J321),2)</f>
        <v>60.13</v>
      </c>
    </row>
    <row r="322" spans="1:12" s="126" customFormat="1" ht="11.25">
      <c r="A322" s="65"/>
      <c r="B322" s="66"/>
      <c r="C322" s="67"/>
      <c r="D322" s="68" t="s">
        <v>1060</v>
      </c>
      <c r="E322" s="69">
        <v>1</v>
      </c>
      <c r="F322" s="69"/>
      <c r="G322" s="69"/>
      <c r="H322" s="69"/>
      <c r="I322" s="69"/>
      <c r="J322" s="69">
        <v>233.7</v>
      </c>
      <c r="K322" s="69"/>
      <c r="L322" s="70">
        <f>ROUND(E322*(J322),2)</f>
        <v>233.7</v>
      </c>
    </row>
    <row r="323" spans="1:12" s="126" customFormat="1" ht="22.5">
      <c r="A323" s="65"/>
      <c r="B323" s="66"/>
      <c r="C323" s="67"/>
      <c r="D323" s="68" t="s">
        <v>1061</v>
      </c>
      <c r="E323" s="69">
        <v>1</v>
      </c>
      <c r="F323" s="69"/>
      <c r="G323" s="69"/>
      <c r="H323" s="69"/>
      <c r="I323" s="69"/>
      <c r="J323" s="69">
        <v>614.99</v>
      </c>
      <c r="K323" s="69"/>
      <c r="L323" s="70">
        <f>ROUND(E323*(J323),2)</f>
        <v>614.99</v>
      </c>
    </row>
    <row r="324" spans="1:12" s="126" customFormat="1" ht="11.25">
      <c r="A324" s="65"/>
      <c r="B324" s="66"/>
      <c r="C324" s="67"/>
      <c r="D324" s="68" t="s">
        <v>1062</v>
      </c>
      <c r="E324" s="69">
        <v>1</v>
      </c>
      <c r="F324" s="69"/>
      <c r="G324" s="69"/>
      <c r="H324" s="69"/>
      <c r="I324" s="69"/>
      <c r="J324" s="69">
        <v>64.5</v>
      </c>
      <c r="K324" s="69"/>
      <c r="L324" s="70">
        <f>ROUND(E324*(J324),2)</f>
        <v>64.5</v>
      </c>
    </row>
    <row r="325" spans="1:12" s="126" customFormat="1" ht="11.25">
      <c r="A325" s="65"/>
      <c r="B325" s="66"/>
      <c r="C325" s="67"/>
      <c r="D325" s="68" t="s">
        <v>1063</v>
      </c>
      <c r="E325" s="69">
        <v>1</v>
      </c>
      <c r="F325" s="69"/>
      <c r="G325" s="69"/>
      <c r="H325" s="69"/>
      <c r="I325" s="69"/>
      <c r="J325" s="69">
        <v>14.72</v>
      </c>
      <c r="K325" s="69"/>
      <c r="L325" s="70">
        <f>ROUND(E325*(J325),2)</f>
        <v>14.72</v>
      </c>
    </row>
    <row r="326" spans="1:12" s="126" customFormat="1" ht="11.25">
      <c r="A326" s="65"/>
      <c r="B326" s="66"/>
      <c r="C326" s="67"/>
      <c r="D326" s="68" t="s">
        <v>1064</v>
      </c>
      <c r="E326" s="69">
        <v>1</v>
      </c>
      <c r="F326" s="69"/>
      <c r="G326" s="69"/>
      <c r="H326" s="69"/>
      <c r="I326" s="69"/>
      <c r="J326" s="69">
        <v>184.35</v>
      </c>
      <c r="K326" s="69"/>
      <c r="L326" s="70">
        <f>ROUND(E326*(J326),2)</f>
        <v>184.35</v>
      </c>
    </row>
    <row r="327" spans="1:12" ht="11.25">
      <c r="A327" s="53" t="s">
        <v>847</v>
      </c>
      <c r="B327" s="54" t="s">
        <v>849</v>
      </c>
      <c r="C327" s="55"/>
      <c r="D327" s="55"/>
      <c r="E327" s="56"/>
      <c r="F327" s="56"/>
      <c r="G327" s="56"/>
      <c r="H327" s="56"/>
      <c r="I327" s="56"/>
      <c r="J327" s="56"/>
      <c r="K327" s="56"/>
      <c r="L327" s="57"/>
    </row>
    <row r="328" spans="1:12" s="126" customFormat="1" ht="22.5">
      <c r="A328" s="58" t="s">
        <v>848</v>
      </c>
      <c r="B328" s="59" t="s">
        <v>357</v>
      </c>
      <c r="C328" s="60" t="s">
        <v>435</v>
      </c>
      <c r="D328" s="61" t="s">
        <v>852</v>
      </c>
      <c r="E328" s="62"/>
      <c r="F328" s="62"/>
      <c r="G328" s="62"/>
      <c r="H328" s="62"/>
      <c r="I328" s="62"/>
      <c r="J328" s="62"/>
      <c r="K328" s="63" t="s">
        <v>45</v>
      </c>
      <c r="L328" s="64">
        <f>SUM(L329:L341)</f>
        <v>304.68999999999994</v>
      </c>
    </row>
    <row r="329" spans="1:12" s="126" customFormat="1" ht="11.25">
      <c r="A329" s="65"/>
      <c r="B329" s="66"/>
      <c r="C329" s="67"/>
      <c r="D329" s="68" t="s">
        <v>1069</v>
      </c>
      <c r="E329" s="69">
        <v>1</v>
      </c>
      <c r="F329" s="69"/>
      <c r="G329" s="69">
        <v>38.9</v>
      </c>
      <c r="H329" s="69"/>
      <c r="I329" s="69">
        <v>2.95</v>
      </c>
      <c r="J329" s="69"/>
      <c r="K329" s="69"/>
      <c r="L329" s="70">
        <f>ROUND(E329*(G329*I329),2)</f>
        <v>114.76</v>
      </c>
    </row>
    <row r="330" spans="1:12" s="126" customFormat="1" ht="11.25">
      <c r="A330" s="65"/>
      <c r="B330" s="66"/>
      <c r="C330" s="67"/>
      <c r="D330" s="68" t="s">
        <v>1070</v>
      </c>
      <c r="E330" s="69">
        <v>1</v>
      </c>
      <c r="F330" s="69"/>
      <c r="G330" s="69">
        <v>3.29</v>
      </c>
      <c r="H330" s="69"/>
      <c r="I330" s="69">
        <v>2.95</v>
      </c>
      <c r="J330" s="69"/>
      <c r="K330" s="69"/>
      <c r="L330" s="70">
        <f>ROUND(E330*(G330*I330),2)</f>
        <v>9.71</v>
      </c>
    </row>
    <row r="331" spans="1:12" s="126" customFormat="1" ht="11.25">
      <c r="A331" s="65"/>
      <c r="B331" s="66"/>
      <c r="C331" s="67"/>
      <c r="D331" s="68" t="s">
        <v>1073</v>
      </c>
      <c r="E331" s="69">
        <v>1</v>
      </c>
      <c r="F331" s="69"/>
      <c r="G331" s="69">
        <v>38.599999999999994</v>
      </c>
      <c r="H331" s="69"/>
      <c r="I331" s="69">
        <v>2.95</v>
      </c>
      <c r="J331" s="69"/>
      <c r="K331" s="69"/>
      <c r="L331" s="70">
        <f>ROUND(E331*(G331*I331),2)</f>
        <v>113.87</v>
      </c>
    </row>
    <row r="332" spans="1:12" s="126" customFormat="1" ht="11.25">
      <c r="A332" s="65"/>
      <c r="B332" s="66"/>
      <c r="C332" s="67"/>
      <c r="D332" s="68" t="s">
        <v>1071</v>
      </c>
      <c r="E332" s="69">
        <v>1</v>
      </c>
      <c r="F332" s="69"/>
      <c r="G332" s="69">
        <v>13.7</v>
      </c>
      <c r="H332" s="69"/>
      <c r="I332" s="69">
        <v>2.95</v>
      </c>
      <c r="J332" s="69"/>
      <c r="K332" s="69"/>
      <c r="L332" s="70">
        <f>ROUND(E332*(G332*I332),2)</f>
        <v>40.42</v>
      </c>
    </row>
    <row r="333" spans="1:12" s="126" customFormat="1" ht="11.25">
      <c r="A333" s="65"/>
      <c r="B333" s="66"/>
      <c r="C333" s="67"/>
      <c r="D333" s="68" t="s">
        <v>1070</v>
      </c>
      <c r="E333" s="69">
        <v>1</v>
      </c>
      <c r="F333" s="69"/>
      <c r="G333" s="69">
        <v>8.5</v>
      </c>
      <c r="H333" s="69"/>
      <c r="I333" s="69">
        <v>2.95</v>
      </c>
      <c r="J333" s="69"/>
      <c r="K333" s="69"/>
      <c r="L333" s="70">
        <f>ROUND(E333*(G333*I333),2)</f>
        <v>25.08</v>
      </c>
    </row>
    <row r="334" spans="1:12" s="126" customFormat="1" ht="11.25">
      <c r="A334" s="65"/>
      <c r="B334" s="66"/>
      <c r="C334" s="67"/>
      <c r="D334" s="68" t="s">
        <v>1072</v>
      </c>
      <c r="E334" s="69">
        <v>1</v>
      </c>
      <c r="F334" s="69"/>
      <c r="G334" s="69">
        <v>13.219999999999999</v>
      </c>
      <c r="H334" s="69"/>
      <c r="I334" s="69">
        <v>2.95</v>
      </c>
      <c r="J334" s="69"/>
      <c r="K334" s="69"/>
      <c r="L334" s="70">
        <f>ROUND(E334*(G334*I334),2)</f>
        <v>39</v>
      </c>
    </row>
    <row r="335" spans="1:12" s="126" customFormat="1" ht="11.25">
      <c r="A335" s="65"/>
      <c r="B335" s="66"/>
      <c r="C335" s="67"/>
      <c r="D335" s="68" t="s">
        <v>554</v>
      </c>
      <c r="E335" s="69">
        <v>-4</v>
      </c>
      <c r="F335" s="69"/>
      <c r="G335" s="69"/>
      <c r="H335" s="69">
        <v>1.5</v>
      </c>
      <c r="I335" s="69">
        <v>0.6</v>
      </c>
      <c r="J335" s="69"/>
      <c r="K335" s="69"/>
      <c r="L335" s="70">
        <f>ROUND(E335*(H335*I335),2)</f>
        <v>-3.6</v>
      </c>
    </row>
    <row r="336" spans="1:12" s="126" customFormat="1" ht="11.25">
      <c r="A336" s="65"/>
      <c r="B336" s="66"/>
      <c r="C336" s="67"/>
      <c r="D336" s="68" t="s">
        <v>1048</v>
      </c>
      <c r="E336" s="69">
        <v>-2</v>
      </c>
      <c r="F336" s="69"/>
      <c r="G336" s="69"/>
      <c r="H336" s="69">
        <v>2.45</v>
      </c>
      <c r="I336" s="69">
        <v>0.6</v>
      </c>
      <c r="J336" s="69"/>
      <c r="K336" s="69"/>
      <c r="L336" s="70">
        <f>ROUND(E336*(H336*I336),2)</f>
        <v>-2.94</v>
      </c>
    </row>
    <row r="337" spans="1:12" s="126" customFormat="1" ht="11.25">
      <c r="A337" s="65"/>
      <c r="B337" s="66"/>
      <c r="C337" s="67"/>
      <c r="D337" s="68" t="s">
        <v>549</v>
      </c>
      <c r="E337" s="69">
        <v>-2</v>
      </c>
      <c r="F337" s="69"/>
      <c r="G337" s="69"/>
      <c r="H337" s="69">
        <v>3</v>
      </c>
      <c r="I337" s="69">
        <v>0.6</v>
      </c>
      <c r="J337" s="69"/>
      <c r="K337" s="69"/>
      <c r="L337" s="70">
        <f>ROUND(E337*(H337*I337),2)</f>
        <v>-3.6</v>
      </c>
    </row>
    <row r="338" spans="1:12" s="126" customFormat="1" ht="11.25">
      <c r="A338" s="65"/>
      <c r="B338" s="66"/>
      <c r="C338" s="67"/>
      <c r="D338" s="68" t="s">
        <v>550</v>
      </c>
      <c r="E338" s="69">
        <v>-2</v>
      </c>
      <c r="F338" s="69"/>
      <c r="G338" s="69"/>
      <c r="H338" s="69">
        <v>4</v>
      </c>
      <c r="I338" s="69">
        <v>1.9</v>
      </c>
      <c r="J338" s="69"/>
      <c r="K338" s="69"/>
      <c r="L338" s="70">
        <f>ROUND(E338*(H338*I338),2)</f>
        <v>-15.2</v>
      </c>
    </row>
    <row r="339" spans="1:12" s="126" customFormat="1" ht="11.25">
      <c r="A339" s="65"/>
      <c r="B339" s="66"/>
      <c r="C339" s="67"/>
      <c r="D339" s="68" t="s">
        <v>551</v>
      </c>
      <c r="E339" s="69">
        <v>-2</v>
      </c>
      <c r="F339" s="69"/>
      <c r="G339" s="69">
        <v>0.8</v>
      </c>
      <c r="H339" s="69"/>
      <c r="I339" s="69">
        <v>2.1</v>
      </c>
      <c r="J339" s="69"/>
      <c r="K339" s="69"/>
      <c r="L339" s="70">
        <f>ROUND(E339*(G339*I339),2)</f>
        <v>-3.36</v>
      </c>
    </row>
    <row r="340" spans="1:12" s="126" customFormat="1" ht="11.25">
      <c r="A340" s="65"/>
      <c r="B340" s="66"/>
      <c r="C340" s="67"/>
      <c r="D340" s="68" t="s">
        <v>552</v>
      </c>
      <c r="E340" s="69">
        <v>-4</v>
      </c>
      <c r="F340" s="69"/>
      <c r="G340" s="69">
        <v>0.9</v>
      </c>
      <c r="H340" s="69"/>
      <c r="I340" s="69">
        <v>2.1</v>
      </c>
      <c r="J340" s="69"/>
      <c r="K340" s="69"/>
      <c r="L340" s="70">
        <f>ROUND(E340*(G340*I340),2)</f>
        <v>-7.56</v>
      </c>
    </row>
    <row r="341" spans="1:12" s="126" customFormat="1" ht="11.25">
      <c r="A341" s="65"/>
      <c r="B341" s="66"/>
      <c r="C341" s="67"/>
      <c r="D341" s="68" t="s">
        <v>1050</v>
      </c>
      <c r="E341" s="69">
        <v>-1</v>
      </c>
      <c r="F341" s="69"/>
      <c r="G341" s="69">
        <v>0.9</v>
      </c>
      <c r="H341" s="69"/>
      <c r="I341" s="69">
        <v>2.1</v>
      </c>
      <c r="J341" s="69"/>
      <c r="K341" s="69"/>
      <c r="L341" s="70">
        <f>ROUND(E341*(G341*I341),2)</f>
        <v>-1.89</v>
      </c>
    </row>
    <row r="342" spans="1:12" s="126" customFormat="1" ht="22.5">
      <c r="A342" s="58" t="s">
        <v>851</v>
      </c>
      <c r="B342" s="59" t="s">
        <v>338</v>
      </c>
      <c r="C342" s="60">
        <v>72815</v>
      </c>
      <c r="D342" s="61" t="s">
        <v>95</v>
      </c>
      <c r="E342" s="62"/>
      <c r="F342" s="62"/>
      <c r="G342" s="62"/>
      <c r="H342" s="62"/>
      <c r="I342" s="62"/>
      <c r="J342" s="62"/>
      <c r="K342" s="63" t="s">
        <v>45</v>
      </c>
      <c r="L342" s="64">
        <f>SUM(L343:L345)</f>
        <v>68.1</v>
      </c>
    </row>
    <row r="343" spans="1:12" s="126" customFormat="1" ht="11.25">
      <c r="A343" s="65"/>
      <c r="B343" s="66"/>
      <c r="C343" s="67"/>
      <c r="D343" s="68" t="s">
        <v>1066</v>
      </c>
      <c r="E343" s="69">
        <v>1</v>
      </c>
      <c r="F343" s="69"/>
      <c r="G343" s="69"/>
      <c r="H343" s="69"/>
      <c r="I343" s="69"/>
      <c r="J343" s="69">
        <v>35</v>
      </c>
      <c r="K343" s="69"/>
      <c r="L343" s="70">
        <f>ROUND(E343*J343,2)</f>
        <v>35</v>
      </c>
    </row>
    <row r="344" spans="1:12" s="126" customFormat="1" ht="11.25">
      <c r="A344" s="65"/>
      <c r="B344" s="66"/>
      <c r="C344" s="67"/>
      <c r="D344" s="68" t="s">
        <v>1067</v>
      </c>
      <c r="E344" s="69">
        <v>1</v>
      </c>
      <c r="F344" s="69"/>
      <c r="G344" s="69"/>
      <c r="H344" s="69"/>
      <c r="I344" s="69"/>
      <c r="J344" s="69">
        <v>12.5</v>
      </c>
      <c r="K344" s="69"/>
      <c r="L344" s="70">
        <f>ROUND(E344*J344,2)</f>
        <v>12.5</v>
      </c>
    </row>
    <row r="345" spans="1:12" s="126" customFormat="1" ht="11.25">
      <c r="A345" s="65"/>
      <c r="B345" s="66"/>
      <c r="C345" s="67"/>
      <c r="D345" s="68" t="s">
        <v>1068</v>
      </c>
      <c r="E345" s="69">
        <v>1</v>
      </c>
      <c r="F345" s="69"/>
      <c r="G345" s="69"/>
      <c r="H345" s="69"/>
      <c r="I345" s="69"/>
      <c r="J345" s="69">
        <v>20.6</v>
      </c>
      <c r="K345" s="69"/>
      <c r="L345" s="70">
        <f>ROUND(E345*J345,2)</f>
        <v>20.6</v>
      </c>
    </row>
    <row r="346" spans="1:12" ht="11.25">
      <c r="A346" s="53" t="s">
        <v>1074</v>
      </c>
      <c r="B346" s="54" t="s">
        <v>850</v>
      </c>
      <c r="C346" s="55"/>
      <c r="D346" s="55"/>
      <c r="E346" s="56"/>
      <c r="F346" s="56"/>
      <c r="G346" s="56"/>
      <c r="H346" s="56"/>
      <c r="I346" s="56"/>
      <c r="J346" s="56"/>
      <c r="K346" s="56"/>
      <c r="L346" s="57"/>
    </row>
    <row r="347" spans="1:12" s="126" customFormat="1" ht="33.75">
      <c r="A347" s="58" t="s">
        <v>1075</v>
      </c>
      <c r="B347" s="59" t="s">
        <v>338</v>
      </c>
      <c r="C347" s="60">
        <v>88489</v>
      </c>
      <c r="D347" s="61" t="s">
        <v>97</v>
      </c>
      <c r="E347" s="62"/>
      <c r="F347" s="62"/>
      <c r="G347" s="62"/>
      <c r="H347" s="62"/>
      <c r="I347" s="62"/>
      <c r="J347" s="62"/>
      <c r="K347" s="63" t="s">
        <v>45</v>
      </c>
      <c r="L347" s="64">
        <f>SUM(L348:L363)</f>
        <v>1228.28</v>
      </c>
    </row>
    <row r="348" spans="1:12" s="126" customFormat="1" ht="11.25">
      <c r="A348" s="65"/>
      <c r="B348" s="66"/>
      <c r="C348" s="67"/>
      <c r="D348" s="68" t="s">
        <v>1077</v>
      </c>
      <c r="E348" s="69">
        <v>1</v>
      </c>
      <c r="F348" s="69"/>
      <c r="G348" s="69">
        <v>30.099999999999998</v>
      </c>
      <c r="H348" s="69"/>
      <c r="I348" s="69">
        <v>2.95</v>
      </c>
      <c r="J348" s="69"/>
      <c r="K348" s="69"/>
      <c r="L348" s="70">
        <f>ROUND(E348*(G348*I348),2)</f>
        <v>88.8</v>
      </c>
    </row>
    <row r="349" spans="1:12" s="126" customFormat="1" ht="11.25">
      <c r="A349" s="65"/>
      <c r="B349" s="66"/>
      <c r="C349" s="67"/>
      <c r="D349" s="68" t="s">
        <v>1080</v>
      </c>
      <c r="E349" s="69">
        <v>1</v>
      </c>
      <c r="F349" s="69"/>
      <c r="G349" s="69">
        <v>147.26</v>
      </c>
      <c r="H349" s="69"/>
      <c r="I349" s="69">
        <v>2.95</v>
      </c>
      <c r="J349" s="69"/>
      <c r="K349" s="69"/>
      <c r="L349" s="70">
        <f aca="true" t="shared" si="10" ref="L349:L354">ROUND(E349*(G349*I349),2)</f>
        <v>434.42</v>
      </c>
    </row>
    <row r="350" spans="1:12" s="126" customFormat="1" ht="11.25">
      <c r="A350" s="65"/>
      <c r="B350" s="66"/>
      <c r="C350" s="67"/>
      <c r="D350" s="68" t="s">
        <v>1080</v>
      </c>
      <c r="E350" s="69">
        <v>1</v>
      </c>
      <c r="F350" s="69"/>
      <c r="G350" s="69">
        <v>16.6</v>
      </c>
      <c r="H350" s="69"/>
      <c r="I350" s="69">
        <v>1.05</v>
      </c>
      <c r="J350" s="69"/>
      <c r="K350" s="69"/>
      <c r="L350" s="70">
        <f t="shared" si="10"/>
        <v>17.43</v>
      </c>
    </row>
    <row r="351" spans="1:12" s="126" customFormat="1" ht="11.25">
      <c r="A351" s="65"/>
      <c r="B351" s="66"/>
      <c r="C351" s="67"/>
      <c r="D351" s="68" t="s">
        <v>1078</v>
      </c>
      <c r="E351" s="69">
        <v>1</v>
      </c>
      <c r="F351" s="69"/>
      <c r="G351" s="69">
        <v>98.31</v>
      </c>
      <c r="H351" s="69"/>
      <c r="I351" s="69">
        <v>2.95</v>
      </c>
      <c r="J351" s="69"/>
      <c r="K351" s="69"/>
      <c r="L351" s="70">
        <f t="shared" si="10"/>
        <v>290.01</v>
      </c>
    </row>
    <row r="352" spans="1:12" s="126" customFormat="1" ht="11.25">
      <c r="A352" s="65"/>
      <c r="B352" s="66"/>
      <c r="C352" s="67"/>
      <c r="D352" s="68" t="s">
        <v>1079</v>
      </c>
      <c r="E352" s="69">
        <v>1</v>
      </c>
      <c r="F352" s="69"/>
      <c r="G352" s="69">
        <v>40.599999999999994</v>
      </c>
      <c r="H352" s="69"/>
      <c r="I352" s="69">
        <v>4.5</v>
      </c>
      <c r="J352" s="69"/>
      <c r="K352" s="69"/>
      <c r="L352" s="70">
        <f t="shared" si="10"/>
        <v>182.7</v>
      </c>
    </row>
    <row r="353" spans="1:12" s="126" customFormat="1" ht="11.25">
      <c r="A353" s="65"/>
      <c r="B353" s="66"/>
      <c r="C353" s="67"/>
      <c r="D353" s="68" t="s">
        <v>1079</v>
      </c>
      <c r="E353" s="69">
        <v>1</v>
      </c>
      <c r="F353" s="69"/>
      <c r="G353" s="69">
        <v>100.48</v>
      </c>
      <c r="H353" s="69"/>
      <c r="I353" s="69">
        <v>2.6</v>
      </c>
      <c r="J353" s="69"/>
      <c r="K353" s="69"/>
      <c r="L353" s="70">
        <f t="shared" si="10"/>
        <v>261.25</v>
      </c>
    </row>
    <row r="354" spans="1:12" s="126" customFormat="1" ht="11.25">
      <c r="A354" s="65"/>
      <c r="B354" s="66"/>
      <c r="C354" s="67"/>
      <c r="D354" s="68" t="s">
        <v>1079</v>
      </c>
      <c r="E354" s="69">
        <v>1</v>
      </c>
      <c r="F354" s="69"/>
      <c r="G354" s="69">
        <v>5.1</v>
      </c>
      <c r="H354" s="69"/>
      <c r="I354" s="69">
        <v>1.2</v>
      </c>
      <c r="J354" s="69"/>
      <c r="K354" s="69"/>
      <c r="L354" s="70">
        <f t="shared" si="10"/>
        <v>6.12</v>
      </c>
    </row>
    <row r="355" spans="1:12" s="126" customFormat="1" ht="11.25">
      <c r="A355" s="65"/>
      <c r="B355" s="66"/>
      <c r="C355" s="67"/>
      <c r="D355" s="68" t="s">
        <v>554</v>
      </c>
      <c r="E355" s="69">
        <v>-4</v>
      </c>
      <c r="F355" s="69"/>
      <c r="G355" s="69"/>
      <c r="H355" s="69">
        <v>1.5</v>
      </c>
      <c r="I355" s="69">
        <v>0.6</v>
      </c>
      <c r="J355" s="69"/>
      <c r="K355" s="69"/>
      <c r="L355" s="70">
        <f>ROUND(E355*(H355*I355),2)</f>
        <v>-3.6</v>
      </c>
    </row>
    <row r="356" spans="1:12" s="126" customFormat="1" ht="11.25">
      <c r="A356" s="65"/>
      <c r="B356" s="66"/>
      <c r="C356" s="67"/>
      <c r="D356" s="68" t="s">
        <v>1048</v>
      </c>
      <c r="E356" s="69">
        <v>-2</v>
      </c>
      <c r="F356" s="69"/>
      <c r="G356" s="69"/>
      <c r="H356" s="69">
        <v>2.45</v>
      </c>
      <c r="I356" s="69">
        <v>0.6</v>
      </c>
      <c r="J356" s="69"/>
      <c r="K356" s="69"/>
      <c r="L356" s="70">
        <f>ROUND(E356*(H356*I356),2)</f>
        <v>-2.94</v>
      </c>
    </row>
    <row r="357" spans="1:12" s="126" customFormat="1" ht="11.25">
      <c r="A357" s="65"/>
      <c r="B357" s="66"/>
      <c r="C357" s="67"/>
      <c r="D357" s="68" t="s">
        <v>549</v>
      </c>
      <c r="E357" s="69">
        <v>-2</v>
      </c>
      <c r="F357" s="69"/>
      <c r="G357" s="69"/>
      <c r="H357" s="69">
        <v>3</v>
      </c>
      <c r="I357" s="69">
        <v>0.6</v>
      </c>
      <c r="J357" s="69"/>
      <c r="K357" s="69"/>
      <c r="L357" s="70">
        <f>ROUND(E357*(H357*I357),2)</f>
        <v>-3.6</v>
      </c>
    </row>
    <row r="358" spans="1:12" s="126" customFormat="1" ht="11.25">
      <c r="A358" s="65"/>
      <c r="B358" s="66"/>
      <c r="C358" s="67"/>
      <c r="D358" s="68" t="s">
        <v>550</v>
      </c>
      <c r="E358" s="69">
        <v>-2</v>
      </c>
      <c r="F358" s="69"/>
      <c r="G358" s="69"/>
      <c r="H358" s="69">
        <v>4</v>
      </c>
      <c r="I358" s="69">
        <v>1.9</v>
      </c>
      <c r="J358" s="69"/>
      <c r="K358" s="69"/>
      <c r="L358" s="70">
        <f>ROUND(E358*(H358*I358),2)</f>
        <v>-15.2</v>
      </c>
    </row>
    <row r="359" spans="1:12" s="126" customFormat="1" ht="11.25">
      <c r="A359" s="65"/>
      <c r="B359" s="66"/>
      <c r="C359" s="67"/>
      <c r="D359" s="68" t="s">
        <v>551</v>
      </c>
      <c r="E359" s="69">
        <v>-2</v>
      </c>
      <c r="F359" s="69"/>
      <c r="G359" s="69">
        <v>0.8</v>
      </c>
      <c r="H359" s="69"/>
      <c r="I359" s="69">
        <v>2.1</v>
      </c>
      <c r="J359" s="69"/>
      <c r="K359" s="69"/>
      <c r="L359" s="70">
        <f>ROUND(E359*(G359*I359),2)</f>
        <v>-3.36</v>
      </c>
    </row>
    <row r="360" spans="1:12" s="126" customFormat="1" ht="11.25">
      <c r="A360" s="65"/>
      <c r="B360" s="66"/>
      <c r="C360" s="67"/>
      <c r="D360" s="68" t="s">
        <v>552</v>
      </c>
      <c r="E360" s="69">
        <v>-4</v>
      </c>
      <c r="F360" s="69"/>
      <c r="G360" s="69">
        <v>0.9</v>
      </c>
      <c r="H360" s="69"/>
      <c r="I360" s="69">
        <v>2.1</v>
      </c>
      <c r="J360" s="69"/>
      <c r="K360" s="69"/>
      <c r="L360" s="70">
        <f>ROUND(E360*(G360*I360),2)</f>
        <v>-7.56</v>
      </c>
    </row>
    <row r="361" spans="1:12" s="126" customFormat="1" ht="11.25">
      <c r="A361" s="65"/>
      <c r="B361" s="66"/>
      <c r="C361" s="67"/>
      <c r="D361" s="68" t="s">
        <v>553</v>
      </c>
      <c r="E361" s="69">
        <v>-1</v>
      </c>
      <c r="F361" s="69"/>
      <c r="G361" s="69">
        <v>2</v>
      </c>
      <c r="H361" s="69"/>
      <c r="I361" s="69">
        <v>2.05</v>
      </c>
      <c r="J361" s="69"/>
      <c r="K361" s="69"/>
      <c r="L361" s="70">
        <f>ROUND(E361*(G361*I361),2)</f>
        <v>-4.1</v>
      </c>
    </row>
    <row r="362" spans="1:12" s="126" customFormat="1" ht="11.25">
      <c r="A362" s="65"/>
      <c r="B362" s="66"/>
      <c r="C362" s="67"/>
      <c r="D362" s="68" t="s">
        <v>1049</v>
      </c>
      <c r="E362" s="69">
        <v>-2</v>
      </c>
      <c r="F362" s="69"/>
      <c r="G362" s="69">
        <v>2</v>
      </c>
      <c r="H362" s="69"/>
      <c r="I362" s="69">
        <v>2.55</v>
      </c>
      <c r="J362" s="69"/>
      <c r="K362" s="69"/>
      <c r="L362" s="70">
        <f>ROUND(E362*(G362*I362),2)</f>
        <v>-10.2</v>
      </c>
    </row>
    <row r="363" spans="1:12" s="126" customFormat="1" ht="11.25">
      <c r="A363" s="65"/>
      <c r="B363" s="66"/>
      <c r="C363" s="67"/>
      <c r="D363" s="68" t="s">
        <v>1050</v>
      </c>
      <c r="E363" s="69">
        <v>-1</v>
      </c>
      <c r="F363" s="69"/>
      <c r="G363" s="69">
        <v>0.9</v>
      </c>
      <c r="H363" s="69"/>
      <c r="I363" s="69">
        <v>2.1</v>
      </c>
      <c r="J363" s="69"/>
      <c r="K363" s="69"/>
      <c r="L363" s="70">
        <f>ROUND(E363*(G363*I363),2)</f>
        <v>-1.89</v>
      </c>
    </row>
    <row r="364" spans="1:12" s="126" customFormat="1" ht="33.75">
      <c r="A364" s="58" t="s">
        <v>1076</v>
      </c>
      <c r="B364" s="59" t="s">
        <v>338</v>
      </c>
      <c r="C364" s="60">
        <v>88488</v>
      </c>
      <c r="D364" s="61" t="s">
        <v>98</v>
      </c>
      <c r="E364" s="62"/>
      <c r="F364" s="62"/>
      <c r="G364" s="62"/>
      <c r="H364" s="62"/>
      <c r="I364" s="62"/>
      <c r="J364" s="62"/>
      <c r="K364" s="63" t="s">
        <v>45</v>
      </c>
      <c r="L364" s="64">
        <f>SUM(L365:L368)</f>
        <v>379.23</v>
      </c>
    </row>
    <row r="365" spans="1:12" s="126" customFormat="1" ht="11.25">
      <c r="A365" s="65"/>
      <c r="B365" s="66"/>
      <c r="C365" s="67"/>
      <c r="D365" s="68" t="s">
        <v>1081</v>
      </c>
      <c r="E365" s="69">
        <v>1</v>
      </c>
      <c r="F365" s="69"/>
      <c r="G365" s="69">
        <v>48</v>
      </c>
      <c r="H365" s="69">
        <v>2.5</v>
      </c>
      <c r="I365" s="69"/>
      <c r="J365" s="69"/>
      <c r="K365" s="69"/>
      <c r="L365" s="70">
        <f>ROUND(E365*(G365*H365),2)</f>
        <v>120</v>
      </c>
    </row>
    <row r="366" spans="1:12" s="126" customFormat="1" ht="11.25">
      <c r="A366" s="65"/>
      <c r="B366" s="66"/>
      <c r="C366" s="67"/>
      <c r="D366" s="68" t="s">
        <v>1081</v>
      </c>
      <c r="E366" s="69">
        <v>1</v>
      </c>
      <c r="F366" s="69"/>
      <c r="G366" s="69">
        <v>6</v>
      </c>
      <c r="H366" s="69">
        <v>6.3500000000000005</v>
      </c>
      <c r="I366" s="69"/>
      <c r="J366" s="69"/>
      <c r="K366" s="69"/>
      <c r="L366" s="70">
        <f>ROUND(E366*(G366*H366),2)</f>
        <v>38.1</v>
      </c>
    </row>
    <row r="367" spans="1:12" s="126" customFormat="1" ht="11.25">
      <c r="A367" s="65"/>
      <c r="B367" s="66"/>
      <c r="C367" s="67"/>
      <c r="D367" s="68" t="s">
        <v>1081</v>
      </c>
      <c r="E367" s="69">
        <v>1</v>
      </c>
      <c r="F367" s="69"/>
      <c r="G367" s="69">
        <v>1.2</v>
      </c>
      <c r="H367" s="69">
        <v>19.8</v>
      </c>
      <c r="I367" s="69"/>
      <c r="J367" s="69"/>
      <c r="K367" s="69"/>
      <c r="L367" s="70">
        <f>ROUND(E367*(G367*H367),2)</f>
        <v>23.76</v>
      </c>
    </row>
    <row r="368" spans="1:12" s="126" customFormat="1" ht="11.25">
      <c r="A368" s="65"/>
      <c r="B368" s="66"/>
      <c r="C368" s="67"/>
      <c r="D368" s="68" t="s">
        <v>1081</v>
      </c>
      <c r="E368" s="69">
        <v>1</v>
      </c>
      <c r="F368" s="69"/>
      <c r="G368" s="69">
        <v>38.699999999999996</v>
      </c>
      <c r="H368" s="69">
        <v>5.1</v>
      </c>
      <c r="I368" s="69"/>
      <c r="J368" s="69"/>
      <c r="K368" s="69"/>
      <c r="L368" s="70">
        <f>ROUND(E368*(G368*H368),2)</f>
        <v>197.37</v>
      </c>
    </row>
    <row r="369" spans="1:12" ht="11.25">
      <c r="A369" s="48">
        <v>6</v>
      </c>
      <c r="B369" s="49" t="s">
        <v>393</v>
      </c>
      <c r="C369" s="50"/>
      <c r="D369" s="50"/>
      <c r="E369" s="51"/>
      <c r="F369" s="51"/>
      <c r="G369" s="51"/>
      <c r="H369" s="51"/>
      <c r="I369" s="51"/>
      <c r="J369" s="51"/>
      <c r="K369" s="51"/>
      <c r="L369" s="52"/>
    </row>
    <row r="370" spans="1:12" ht="11.25">
      <c r="A370" s="53" t="s">
        <v>29</v>
      </c>
      <c r="B370" s="54" t="s">
        <v>539</v>
      </c>
      <c r="C370" s="55"/>
      <c r="D370" s="55"/>
      <c r="E370" s="56"/>
      <c r="F370" s="56"/>
      <c r="G370" s="56"/>
      <c r="H370" s="56"/>
      <c r="I370" s="56"/>
      <c r="J370" s="56"/>
      <c r="K370" s="56"/>
      <c r="L370" s="57"/>
    </row>
    <row r="371" spans="1:12" s="126" customFormat="1" ht="67.5">
      <c r="A371" s="58" t="s">
        <v>540</v>
      </c>
      <c r="B371" s="59" t="s">
        <v>342</v>
      </c>
      <c r="C371" s="60" t="s">
        <v>936</v>
      </c>
      <c r="D371" s="61" t="s">
        <v>1463</v>
      </c>
      <c r="E371" s="62"/>
      <c r="F371" s="62"/>
      <c r="G371" s="62"/>
      <c r="H371" s="62"/>
      <c r="I371" s="62"/>
      <c r="J371" s="62"/>
      <c r="K371" s="63" t="s">
        <v>4</v>
      </c>
      <c r="L371" s="64">
        <f>SUM(L372)</f>
        <v>1</v>
      </c>
    </row>
    <row r="372" spans="1:12" s="126" customFormat="1" ht="22.5">
      <c r="A372" s="65"/>
      <c r="B372" s="66"/>
      <c r="C372" s="67"/>
      <c r="D372" s="68" t="s">
        <v>1388</v>
      </c>
      <c r="E372" s="69">
        <v>1</v>
      </c>
      <c r="F372" s="69"/>
      <c r="G372" s="69"/>
      <c r="H372" s="69"/>
      <c r="I372" s="69"/>
      <c r="J372" s="69"/>
      <c r="K372" s="69"/>
      <c r="L372" s="70">
        <f>ROUND(E372,)</f>
        <v>1</v>
      </c>
    </row>
    <row r="373" spans="1:12" ht="11.25">
      <c r="A373" s="53" t="s">
        <v>31</v>
      </c>
      <c r="B373" s="54" t="s">
        <v>394</v>
      </c>
      <c r="C373" s="55"/>
      <c r="D373" s="55"/>
      <c r="E373" s="56"/>
      <c r="F373" s="56"/>
      <c r="G373" s="56"/>
      <c r="H373" s="56"/>
      <c r="I373" s="56"/>
      <c r="J373" s="56"/>
      <c r="K373" s="56"/>
      <c r="L373" s="57"/>
    </row>
    <row r="374" spans="1:12" s="126" customFormat="1" ht="45">
      <c r="A374" s="58" t="s">
        <v>541</v>
      </c>
      <c r="B374" s="59" t="s">
        <v>338</v>
      </c>
      <c r="C374" s="60">
        <v>98547</v>
      </c>
      <c r="D374" s="61" t="s">
        <v>210</v>
      </c>
      <c r="E374" s="62"/>
      <c r="F374" s="62"/>
      <c r="G374" s="62"/>
      <c r="H374" s="62"/>
      <c r="I374" s="62"/>
      <c r="J374" s="62"/>
      <c r="K374" s="63" t="s">
        <v>45</v>
      </c>
      <c r="L374" s="64">
        <f>SUM(L375:L376)</f>
        <v>141.35</v>
      </c>
    </row>
    <row r="375" spans="1:12" s="126" customFormat="1" ht="11.25">
      <c r="A375" s="65"/>
      <c r="B375" s="66"/>
      <c r="C375" s="67"/>
      <c r="D375" s="68" t="s">
        <v>1090</v>
      </c>
      <c r="E375" s="69">
        <v>1</v>
      </c>
      <c r="F375" s="69"/>
      <c r="G375" s="69">
        <v>2.5</v>
      </c>
      <c r="H375" s="69">
        <v>3.2</v>
      </c>
      <c r="I375" s="69"/>
      <c r="J375" s="69"/>
      <c r="K375" s="69"/>
      <c r="L375" s="70">
        <f>ROUND(E375*(G375*H375),2)</f>
        <v>8</v>
      </c>
    </row>
    <row r="376" spans="1:12" s="126" customFormat="1" ht="11.25">
      <c r="A376" s="65"/>
      <c r="B376" s="66"/>
      <c r="C376" s="67"/>
      <c r="D376" s="68" t="s">
        <v>1090</v>
      </c>
      <c r="E376" s="69">
        <v>1</v>
      </c>
      <c r="F376" s="69"/>
      <c r="G376" s="69"/>
      <c r="H376" s="69"/>
      <c r="I376" s="69"/>
      <c r="J376" s="69">
        <v>133.35</v>
      </c>
      <c r="K376" s="69"/>
      <c r="L376" s="70">
        <f>ROUND(E376*J376,2)</f>
        <v>133.35</v>
      </c>
    </row>
    <row r="377" spans="1:12" ht="11.25">
      <c r="A377" s="48">
        <v>7</v>
      </c>
      <c r="B377" s="49" t="s">
        <v>500</v>
      </c>
      <c r="C377" s="50"/>
      <c r="D377" s="50"/>
      <c r="E377" s="51"/>
      <c r="F377" s="51"/>
      <c r="G377" s="51"/>
      <c r="H377" s="51"/>
      <c r="I377" s="51"/>
      <c r="J377" s="51"/>
      <c r="K377" s="51"/>
      <c r="L377" s="52"/>
    </row>
    <row r="378" spans="1:12" ht="11.25">
      <c r="A378" s="53" t="s">
        <v>396</v>
      </c>
      <c r="B378" s="54" t="s">
        <v>49</v>
      </c>
      <c r="C378" s="55"/>
      <c r="D378" s="55"/>
      <c r="E378" s="56"/>
      <c r="F378" s="56"/>
      <c r="G378" s="56"/>
      <c r="H378" s="56"/>
      <c r="I378" s="56"/>
      <c r="J378" s="56"/>
      <c r="K378" s="56"/>
      <c r="L378" s="57"/>
    </row>
    <row r="379" spans="1:12" s="126" customFormat="1" ht="33.75">
      <c r="A379" s="58" t="s">
        <v>542</v>
      </c>
      <c r="B379" s="59" t="s">
        <v>338</v>
      </c>
      <c r="C379" s="60">
        <v>93358</v>
      </c>
      <c r="D379" s="61" t="s">
        <v>109</v>
      </c>
      <c r="E379" s="62"/>
      <c r="F379" s="62"/>
      <c r="G379" s="62"/>
      <c r="H379" s="62"/>
      <c r="I379" s="62"/>
      <c r="J379" s="62"/>
      <c r="K379" s="63" t="s">
        <v>86</v>
      </c>
      <c r="L379" s="64">
        <f>SUM(L380)</f>
        <v>0.84</v>
      </c>
    </row>
    <row r="380" spans="1:12" s="126" customFormat="1" ht="11.25">
      <c r="A380" s="65"/>
      <c r="B380" s="66"/>
      <c r="C380" s="67"/>
      <c r="D380" s="68" t="s">
        <v>535</v>
      </c>
      <c r="E380" s="69">
        <v>1</v>
      </c>
      <c r="F380" s="69"/>
      <c r="G380" s="69">
        <v>140</v>
      </c>
      <c r="H380" s="69">
        <v>0.01</v>
      </c>
      <c r="I380" s="69">
        <v>0.6</v>
      </c>
      <c r="J380" s="69"/>
      <c r="K380" s="69"/>
      <c r="L380" s="70">
        <f>ROUND(E380*(G380*H380*I380),2)</f>
        <v>0.84</v>
      </c>
    </row>
    <row r="381" spans="1:12" s="126" customFormat="1" ht="22.5">
      <c r="A381" s="58" t="s">
        <v>1159</v>
      </c>
      <c r="B381" s="59" t="s">
        <v>338</v>
      </c>
      <c r="C381" s="60">
        <v>93382</v>
      </c>
      <c r="D381" s="61" t="s">
        <v>105</v>
      </c>
      <c r="E381" s="62"/>
      <c r="F381" s="62"/>
      <c r="G381" s="62"/>
      <c r="H381" s="62"/>
      <c r="I381" s="62"/>
      <c r="J381" s="62"/>
      <c r="K381" s="63" t="s">
        <v>86</v>
      </c>
      <c r="L381" s="64">
        <f>SUM(L382:L383)</f>
        <v>0.6599999999999999</v>
      </c>
    </row>
    <row r="382" spans="1:12" s="126" customFormat="1" ht="11.25">
      <c r="A382" s="65"/>
      <c r="B382" s="66"/>
      <c r="C382" s="67"/>
      <c r="D382" s="68" t="s">
        <v>536</v>
      </c>
      <c r="E382" s="69">
        <v>1</v>
      </c>
      <c r="F382" s="69"/>
      <c r="G382" s="69">
        <v>140</v>
      </c>
      <c r="H382" s="69">
        <v>0.01</v>
      </c>
      <c r="I382" s="69">
        <v>0.6</v>
      </c>
      <c r="J382" s="69"/>
      <c r="K382" s="69"/>
      <c r="L382" s="70">
        <f>ROUND(E382*(G382*H382*I382),2)</f>
        <v>0.84</v>
      </c>
    </row>
    <row r="383" spans="1:12" s="126" customFormat="1" ht="11.25">
      <c r="A383" s="65"/>
      <c r="B383" s="66"/>
      <c r="C383" s="67"/>
      <c r="D383" s="68" t="s">
        <v>537</v>
      </c>
      <c r="E383" s="69">
        <v>-1</v>
      </c>
      <c r="F383" s="69">
        <v>0.04</v>
      </c>
      <c r="G383" s="69">
        <v>140</v>
      </c>
      <c r="H383" s="69"/>
      <c r="I383" s="69"/>
      <c r="J383" s="69"/>
      <c r="K383" s="69"/>
      <c r="L383" s="70">
        <f>ROUND(E383*(PI()*((F383/2)^2)*G383),2)</f>
        <v>-0.18</v>
      </c>
    </row>
    <row r="384" spans="1:12" ht="11.25">
      <c r="A384" s="53" t="s">
        <v>853</v>
      </c>
      <c r="B384" s="54" t="s">
        <v>499</v>
      </c>
      <c r="C384" s="55"/>
      <c r="D384" s="55"/>
      <c r="E384" s="56"/>
      <c r="F384" s="56"/>
      <c r="G384" s="56"/>
      <c r="H384" s="56"/>
      <c r="I384" s="56"/>
      <c r="J384" s="56"/>
      <c r="K384" s="56"/>
      <c r="L384" s="57"/>
    </row>
    <row r="385" spans="1:12" s="126" customFormat="1" ht="56.25">
      <c r="A385" s="58" t="s">
        <v>854</v>
      </c>
      <c r="B385" s="59" t="s">
        <v>338</v>
      </c>
      <c r="C385" s="60">
        <v>97903</v>
      </c>
      <c r="D385" s="61" t="s">
        <v>132</v>
      </c>
      <c r="E385" s="62"/>
      <c r="F385" s="62"/>
      <c r="G385" s="62"/>
      <c r="H385" s="62"/>
      <c r="I385" s="62"/>
      <c r="J385" s="62"/>
      <c r="K385" s="63" t="s">
        <v>81</v>
      </c>
      <c r="L385" s="64">
        <f>SUM(L386)</f>
        <v>1</v>
      </c>
    </row>
    <row r="386" spans="1:12" s="126" customFormat="1" ht="11.25">
      <c r="A386" s="65"/>
      <c r="B386" s="66"/>
      <c r="C386" s="67"/>
      <c r="D386" s="68" t="s">
        <v>484</v>
      </c>
      <c r="E386" s="69">
        <v>1</v>
      </c>
      <c r="F386" s="69"/>
      <c r="G386" s="69"/>
      <c r="H386" s="69"/>
      <c r="I386" s="69"/>
      <c r="J386" s="69"/>
      <c r="K386" s="69"/>
      <c r="L386" s="70">
        <f>ROUND(E386:E386,2)</f>
        <v>1</v>
      </c>
    </row>
    <row r="387" spans="1:12" s="126" customFormat="1" ht="33.75">
      <c r="A387" s="58" t="s">
        <v>1160</v>
      </c>
      <c r="B387" s="59" t="s">
        <v>338</v>
      </c>
      <c r="C387" s="60" t="s">
        <v>134</v>
      </c>
      <c r="D387" s="61" t="s">
        <v>133</v>
      </c>
      <c r="E387" s="62"/>
      <c r="F387" s="62"/>
      <c r="G387" s="62"/>
      <c r="H387" s="62"/>
      <c r="I387" s="62"/>
      <c r="J387" s="62"/>
      <c r="K387" s="63" t="s">
        <v>81</v>
      </c>
      <c r="L387" s="64">
        <f>SUM(L388)</f>
        <v>1</v>
      </c>
    </row>
    <row r="388" spans="1:12" s="126" customFormat="1" ht="11.25">
      <c r="A388" s="65"/>
      <c r="B388" s="66"/>
      <c r="C388" s="67"/>
      <c r="D388" s="68" t="s">
        <v>485</v>
      </c>
      <c r="E388" s="69">
        <v>1</v>
      </c>
      <c r="F388" s="69"/>
      <c r="G388" s="69"/>
      <c r="H388" s="69"/>
      <c r="I388" s="69"/>
      <c r="J388" s="69"/>
      <c r="K388" s="69"/>
      <c r="L388" s="70">
        <f>ROUND(E388:E388,2)</f>
        <v>1</v>
      </c>
    </row>
    <row r="389" spans="1:12" s="126" customFormat="1" ht="56.25">
      <c r="A389" s="58" t="s">
        <v>1161</v>
      </c>
      <c r="B389" s="59" t="s">
        <v>338</v>
      </c>
      <c r="C389" s="60">
        <v>89707</v>
      </c>
      <c r="D389" s="61" t="s">
        <v>130</v>
      </c>
      <c r="E389" s="62"/>
      <c r="F389" s="62"/>
      <c r="G389" s="62"/>
      <c r="H389" s="62"/>
      <c r="I389" s="62"/>
      <c r="J389" s="62"/>
      <c r="K389" s="63" t="s">
        <v>81</v>
      </c>
      <c r="L389" s="64">
        <f>SUM(L390)</f>
        <v>4</v>
      </c>
    </row>
    <row r="390" spans="1:12" s="126" customFormat="1" ht="11.25">
      <c r="A390" s="65"/>
      <c r="B390" s="66"/>
      <c r="C390" s="67"/>
      <c r="D390" s="68" t="s">
        <v>410</v>
      </c>
      <c r="E390" s="69">
        <v>4</v>
      </c>
      <c r="F390" s="69"/>
      <c r="G390" s="69"/>
      <c r="H390" s="69"/>
      <c r="I390" s="69"/>
      <c r="J390" s="69"/>
      <c r="K390" s="69"/>
      <c r="L390" s="70">
        <f>ROUND(E390:E390,2)</f>
        <v>4</v>
      </c>
    </row>
    <row r="391" spans="1:12" s="126" customFormat="1" ht="56.25">
      <c r="A391" s="58" t="s">
        <v>1162</v>
      </c>
      <c r="B391" s="59" t="s">
        <v>357</v>
      </c>
      <c r="C391" s="60" t="s">
        <v>486</v>
      </c>
      <c r="D391" s="61" t="s">
        <v>487</v>
      </c>
      <c r="E391" s="62"/>
      <c r="F391" s="62"/>
      <c r="G391" s="62"/>
      <c r="H391" s="62"/>
      <c r="I391" s="62"/>
      <c r="J391" s="62"/>
      <c r="K391" s="63" t="s">
        <v>4</v>
      </c>
      <c r="L391" s="64">
        <f>SUM(L392)</f>
        <v>5</v>
      </c>
    </row>
    <row r="392" spans="1:12" s="126" customFormat="1" ht="11.25">
      <c r="A392" s="65"/>
      <c r="B392" s="66"/>
      <c r="C392" s="67"/>
      <c r="D392" s="68" t="s">
        <v>411</v>
      </c>
      <c r="E392" s="69">
        <v>5</v>
      </c>
      <c r="F392" s="69"/>
      <c r="G392" s="69"/>
      <c r="H392" s="69"/>
      <c r="I392" s="69"/>
      <c r="J392" s="69"/>
      <c r="K392" s="69"/>
      <c r="L392" s="70">
        <f>ROUND(E392:E392,2)</f>
        <v>5</v>
      </c>
    </row>
    <row r="393" spans="1:12" s="126" customFormat="1" ht="45">
      <c r="A393" s="58" t="s">
        <v>1163</v>
      </c>
      <c r="B393" s="59" t="s">
        <v>357</v>
      </c>
      <c r="C393" s="60" t="s">
        <v>488</v>
      </c>
      <c r="D393" s="61" t="s">
        <v>527</v>
      </c>
      <c r="E393" s="62"/>
      <c r="F393" s="62"/>
      <c r="G393" s="62"/>
      <c r="H393" s="62"/>
      <c r="I393" s="62"/>
      <c r="J393" s="62"/>
      <c r="K393" s="63" t="s">
        <v>4</v>
      </c>
      <c r="L393" s="64">
        <f>SUM(L394)</f>
        <v>13</v>
      </c>
    </row>
    <row r="394" spans="1:12" s="126" customFormat="1" ht="11.25">
      <c r="A394" s="65"/>
      <c r="B394" s="66"/>
      <c r="C394" s="67"/>
      <c r="D394" s="68" t="s">
        <v>412</v>
      </c>
      <c r="E394" s="69">
        <v>13</v>
      </c>
      <c r="F394" s="69"/>
      <c r="G394" s="69"/>
      <c r="H394" s="69"/>
      <c r="I394" s="69"/>
      <c r="J394" s="69"/>
      <c r="K394" s="69"/>
      <c r="L394" s="70">
        <f>ROUND(E394:E394,2)</f>
        <v>13</v>
      </c>
    </row>
    <row r="395" spans="1:12" s="126" customFormat="1" ht="33.75">
      <c r="A395" s="58" t="s">
        <v>1164</v>
      </c>
      <c r="B395" s="59" t="s">
        <v>338</v>
      </c>
      <c r="C395" s="60">
        <v>86881</v>
      </c>
      <c r="D395" s="61" t="s">
        <v>129</v>
      </c>
      <c r="E395" s="62"/>
      <c r="F395" s="62"/>
      <c r="G395" s="62"/>
      <c r="H395" s="62"/>
      <c r="I395" s="62"/>
      <c r="J395" s="62"/>
      <c r="K395" s="63" t="s">
        <v>81</v>
      </c>
      <c r="L395" s="64">
        <f>SUM(L396)</f>
        <v>16</v>
      </c>
    </row>
    <row r="396" spans="1:12" s="126" customFormat="1" ht="11.25">
      <c r="A396" s="65"/>
      <c r="B396" s="66"/>
      <c r="C396" s="67"/>
      <c r="D396" s="68" t="s">
        <v>413</v>
      </c>
      <c r="E396" s="69">
        <v>16</v>
      </c>
      <c r="F396" s="69"/>
      <c r="G396" s="69"/>
      <c r="H396" s="69"/>
      <c r="I396" s="69"/>
      <c r="J396" s="69"/>
      <c r="K396" s="69"/>
      <c r="L396" s="70">
        <f>ROUND(E396:E396,2)</f>
        <v>16</v>
      </c>
    </row>
    <row r="397" spans="1:12" s="126" customFormat="1" ht="22.5">
      <c r="A397" s="58" t="s">
        <v>1165</v>
      </c>
      <c r="B397" s="59" t="s">
        <v>357</v>
      </c>
      <c r="C397" s="60" t="s">
        <v>490</v>
      </c>
      <c r="D397" s="61" t="s">
        <v>493</v>
      </c>
      <c r="E397" s="62"/>
      <c r="F397" s="62"/>
      <c r="G397" s="62"/>
      <c r="H397" s="62"/>
      <c r="I397" s="62"/>
      <c r="J397" s="62"/>
      <c r="K397" s="63" t="s">
        <v>4</v>
      </c>
      <c r="L397" s="64">
        <f>SUM(L398)</f>
        <v>7</v>
      </c>
    </row>
    <row r="398" spans="1:12" s="126" customFormat="1" ht="11.25">
      <c r="A398" s="65"/>
      <c r="B398" s="66"/>
      <c r="C398" s="67"/>
      <c r="D398" s="68" t="s">
        <v>414</v>
      </c>
      <c r="E398" s="69">
        <v>7</v>
      </c>
      <c r="F398" s="69"/>
      <c r="G398" s="69"/>
      <c r="H398" s="69"/>
      <c r="I398" s="69"/>
      <c r="J398" s="69"/>
      <c r="K398" s="69"/>
      <c r="L398" s="70">
        <f>ROUND(E398:E398,2)</f>
        <v>7</v>
      </c>
    </row>
    <row r="399" spans="1:12" s="126" customFormat="1" ht="33.75">
      <c r="A399" s="58" t="s">
        <v>1166</v>
      </c>
      <c r="B399" s="59" t="s">
        <v>357</v>
      </c>
      <c r="C399" s="60" t="s">
        <v>491</v>
      </c>
      <c r="D399" s="61" t="s">
        <v>492</v>
      </c>
      <c r="E399" s="62"/>
      <c r="F399" s="62"/>
      <c r="G399" s="62"/>
      <c r="H399" s="62"/>
      <c r="I399" s="62"/>
      <c r="J399" s="62"/>
      <c r="K399" s="63" t="s">
        <v>4</v>
      </c>
      <c r="L399" s="64">
        <f>SUM(L400)</f>
        <v>16</v>
      </c>
    </row>
    <row r="400" spans="1:12" s="126" customFormat="1" ht="11.25">
      <c r="A400" s="65"/>
      <c r="B400" s="66"/>
      <c r="C400" s="67"/>
      <c r="D400" s="68" t="s">
        <v>415</v>
      </c>
      <c r="E400" s="69">
        <v>16</v>
      </c>
      <c r="F400" s="69"/>
      <c r="G400" s="69"/>
      <c r="H400" s="69"/>
      <c r="I400" s="69"/>
      <c r="J400" s="69"/>
      <c r="K400" s="69"/>
      <c r="L400" s="70">
        <f>ROUND(E400:E400,2)</f>
        <v>16</v>
      </c>
    </row>
    <row r="401" spans="1:12" s="126" customFormat="1" ht="45">
      <c r="A401" s="58" t="s">
        <v>1167</v>
      </c>
      <c r="B401" s="59" t="s">
        <v>338</v>
      </c>
      <c r="C401" s="60">
        <v>89546</v>
      </c>
      <c r="D401" s="61" t="s">
        <v>161</v>
      </c>
      <c r="E401" s="62"/>
      <c r="F401" s="62"/>
      <c r="G401" s="62"/>
      <c r="H401" s="62"/>
      <c r="I401" s="62"/>
      <c r="J401" s="62"/>
      <c r="K401" s="63" t="s">
        <v>81</v>
      </c>
      <c r="L401" s="64">
        <f>SUM(L402)</f>
        <v>6</v>
      </c>
    </row>
    <row r="402" spans="1:12" s="126" customFormat="1" ht="11.25">
      <c r="A402" s="65"/>
      <c r="B402" s="66"/>
      <c r="C402" s="67"/>
      <c r="D402" s="68" t="s">
        <v>416</v>
      </c>
      <c r="E402" s="69">
        <v>6</v>
      </c>
      <c r="F402" s="69"/>
      <c r="G402" s="69"/>
      <c r="H402" s="69"/>
      <c r="I402" s="69"/>
      <c r="J402" s="69"/>
      <c r="K402" s="69"/>
      <c r="L402" s="70">
        <f>ROUND(E402:E402,2)</f>
        <v>6</v>
      </c>
    </row>
    <row r="403" spans="1:12" s="126" customFormat="1" ht="56.25">
      <c r="A403" s="58" t="s">
        <v>1168</v>
      </c>
      <c r="B403" s="59" t="s">
        <v>338</v>
      </c>
      <c r="C403" s="60">
        <v>89728</v>
      </c>
      <c r="D403" s="61" t="s">
        <v>151</v>
      </c>
      <c r="E403" s="62"/>
      <c r="F403" s="62"/>
      <c r="G403" s="62"/>
      <c r="H403" s="62"/>
      <c r="I403" s="62"/>
      <c r="J403" s="62"/>
      <c r="K403" s="63" t="s">
        <v>81</v>
      </c>
      <c r="L403" s="64">
        <f>SUM(L404)</f>
        <v>20</v>
      </c>
    </row>
    <row r="404" spans="1:12" s="126" customFormat="1" ht="11.25">
      <c r="A404" s="65"/>
      <c r="B404" s="66"/>
      <c r="C404" s="67"/>
      <c r="D404" s="68" t="s">
        <v>417</v>
      </c>
      <c r="E404" s="69">
        <v>20</v>
      </c>
      <c r="F404" s="69"/>
      <c r="G404" s="69"/>
      <c r="H404" s="69"/>
      <c r="I404" s="69"/>
      <c r="J404" s="69"/>
      <c r="K404" s="69"/>
      <c r="L404" s="70">
        <f>ROUND(E404:E404,2)</f>
        <v>20</v>
      </c>
    </row>
    <row r="405" spans="1:12" s="126" customFormat="1" ht="56.25">
      <c r="A405" s="58" t="s">
        <v>1169</v>
      </c>
      <c r="B405" s="59" t="s">
        <v>338</v>
      </c>
      <c r="C405" s="60">
        <v>89733</v>
      </c>
      <c r="D405" s="61" t="s">
        <v>148</v>
      </c>
      <c r="E405" s="62"/>
      <c r="F405" s="62"/>
      <c r="G405" s="62"/>
      <c r="H405" s="62"/>
      <c r="I405" s="62"/>
      <c r="J405" s="62"/>
      <c r="K405" s="63" t="s">
        <v>81</v>
      </c>
      <c r="L405" s="64">
        <f>SUM(L406)</f>
        <v>7</v>
      </c>
    </row>
    <row r="406" spans="1:12" s="126" customFormat="1" ht="11.25">
      <c r="A406" s="65"/>
      <c r="B406" s="66"/>
      <c r="C406" s="67"/>
      <c r="D406" s="68" t="s">
        <v>418</v>
      </c>
      <c r="E406" s="69">
        <v>7</v>
      </c>
      <c r="F406" s="69"/>
      <c r="G406" s="69"/>
      <c r="H406" s="69"/>
      <c r="I406" s="69"/>
      <c r="J406" s="69"/>
      <c r="K406" s="69"/>
      <c r="L406" s="70">
        <f>ROUND(E406:E406,2)</f>
        <v>7</v>
      </c>
    </row>
    <row r="407" spans="1:12" s="126" customFormat="1" ht="56.25">
      <c r="A407" s="58" t="s">
        <v>1170</v>
      </c>
      <c r="B407" s="59" t="s">
        <v>338</v>
      </c>
      <c r="C407" s="60">
        <v>89746</v>
      </c>
      <c r="D407" s="61" t="s">
        <v>146</v>
      </c>
      <c r="E407" s="62"/>
      <c r="F407" s="62"/>
      <c r="G407" s="62"/>
      <c r="H407" s="62"/>
      <c r="I407" s="62"/>
      <c r="J407" s="62"/>
      <c r="K407" s="63" t="s">
        <v>81</v>
      </c>
      <c r="L407" s="64">
        <f>SUM(L408)</f>
        <v>6</v>
      </c>
    </row>
    <row r="408" spans="1:12" s="126" customFormat="1" ht="11.25">
      <c r="A408" s="65"/>
      <c r="B408" s="66"/>
      <c r="C408" s="67"/>
      <c r="D408" s="68" t="s">
        <v>419</v>
      </c>
      <c r="E408" s="69">
        <v>6</v>
      </c>
      <c r="F408" s="69"/>
      <c r="G408" s="69"/>
      <c r="H408" s="69"/>
      <c r="I408" s="69"/>
      <c r="J408" s="69"/>
      <c r="K408" s="69"/>
      <c r="L408" s="70">
        <f>ROUND(E408:E408,2)</f>
        <v>6</v>
      </c>
    </row>
    <row r="409" spans="1:12" s="126" customFormat="1" ht="56.25">
      <c r="A409" s="58" t="s">
        <v>1171</v>
      </c>
      <c r="B409" s="59" t="s">
        <v>338</v>
      </c>
      <c r="C409" s="60">
        <v>89726</v>
      </c>
      <c r="D409" s="61" t="s">
        <v>152</v>
      </c>
      <c r="E409" s="62"/>
      <c r="F409" s="62"/>
      <c r="G409" s="62"/>
      <c r="H409" s="62"/>
      <c r="I409" s="62"/>
      <c r="J409" s="62"/>
      <c r="K409" s="63" t="s">
        <v>81</v>
      </c>
      <c r="L409" s="64">
        <f>SUM(L410)</f>
        <v>16</v>
      </c>
    </row>
    <row r="410" spans="1:12" s="126" customFormat="1" ht="11.25">
      <c r="A410" s="65"/>
      <c r="B410" s="66"/>
      <c r="C410" s="67"/>
      <c r="D410" s="68" t="s">
        <v>420</v>
      </c>
      <c r="E410" s="69">
        <v>16</v>
      </c>
      <c r="F410" s="69"/>
      <c r="G410" s="69"/>
      <c r="H410" s="69"/>
      <c r="I410" s="69"/>
      <c r="J410" s="69"/>
      <c r="K410" s="69"/>
      <c r="L410" s="70">
        <f>ROUND(E410:E410,2)</f>
        <v>16</v>
      </c>
    </row>
    <row r="411" spans="1:12" s="126" customFormat="1" ht="56.25">
      <c r="A411" s="58" t="s">
        <v>1172</v>
      </c>
      <c r="B411" s="59" t="s">
        <v>338</v>
      </c>
      <c r="C411" s="60">
        <v>89732</v>
      </c>
      <c r="D411" s="61" t="s">
        <v>149</v>
      </c>
      <c r="E411" s="62"/>
      <c r="F411" s="62"/>
      <c r="G411" s="62"/>
      <c r="H411" s="62"/>
      <c r="I411" s="62"/>
      <c r="J411" s="62"/>
      <c r="K411" s="63" t="s">
        <v>81</v>
      </c>
      <c r="L411" s="64">
        <f>SUM(L412)</f>
        <v>12</v>
      </c>
    </row>
    <row r="412" spans="1:12" s="126" customFormat="1" ht="11.25">
      <c r="A412" s="65"/>
      <c r="B412" s="66"/>
      <c r="C412" s="67"/>
      <c r="D412" s="68" t="s">
        <v>421</v>
      </c>
      <c r="E412" s="69">
        <v>12</v>
      </c>
      <c r="F412" s="69"/>
      <c r="G412" s="69"/>
      <c r="H412" s="69"/>
      <c r="I412" s="69"/>
      <c r="J412" s="69"/>
      <c r="K412" s="69"/>
      <c r="L412" s="70">
        <f>ROUND(E412:E412,2)</f>
        <v>12</v>
      </c>
    </row>
    <row r="413" spans="1:12" s="126" customFormat="1" ht="56.25">
      <c r="A413" s="58" t="s">
        <v>1173</v>
      </c>
      <c r="B413" s="59" t="s">
        <v>338</v>
      </c>
      <c r="C413" s="60">
        <v>89731</v>
      </c>
      <c r="D413" s="61" t="s">
        <v>150</v>
      </c>
      <c r="E413" s="62"/>
      <c r="F413" s="62"/>
      <c r="G413" s="62"/>
      <c r="H413" s="62"/>
      <c r="I413" s="62"/>
      <c r="J413" s="62"/>
      <c r="K413" s="63" t="s">
        <v>81</v>
      </c>
      <c r="L413" s="64">
        <f>SUM(L414)</f>
        <v>19</v>
      </c>
    </row>
    <row r="414" spans="1:12" s="126" customFormat="1" ht="11.25">
      <c r="A414" s="65"/>
      <c r="B414" s="66"/>
      <c r="C414" s="67"/>
      <c r="D414" s="68" t="s">
        <v>555</v>
      </c>
      <c r="E414" s="69">
        <v>19</v>
      </c>
      <c r="F414" s="69"/>
      <c r="G414" s="69"/>
      <c r="H414" s="69"/>
      <c r="I414" s="69"/>
      <c r="J414" s="69"/>
      <c r="K414" s="69"/>
      <c r="L414" s="70">
        <f>ROUND(E414:E414,2)</f>
        <v>19</v>
      </c>
    </row>
    <row r="415" spans="1:12" s="126" customFormat="1" ht="56.25">
      <c r="A415" s="58" t="s">
        <v>1174</v>
      </c>
      <c r="B415" s="59" t="s">
        <v>338</v>
      </c>
      <c r="C415" s="60">
        <v>89744</v>
      </c>
      <c r="D415" s="61" t="s">
        <v>147</v>
      </c>
      <c r="E415" s="62"/>
      <c r="F415" s="62"/>
      <c r="G415" s="62"/>
      <c r="H415" s="62"/>
      <c r="I415" s="62"/>
      <c r="J415" s="62"/>
      <c r="K415" s="63" t="s">
        <v>81</v>
      </c>
      <c r="L415" s="64">
        <f>SUM(L416)</f>
        <v>8</v>
      </c>
    </row>
    <row r="416" spans="1:12" s="126" customFormat="1" ht="11.25">
      <c r="A416" s="65"/>
      <c r="B416" s="66"/>
      <c r="C416" s="67"/>
      <c r="D416" s="68" t="s">
        <v>556</v>
      </c>
      <c r="E416" s="69">
        <v>8</v>
      </c>
      <c r="F416" s="69"/>
      <c r="G416" s="69"/>
      <c r="H416" s="69"/>
      <c r="I416" s="69"/>
      <c r="J416" s="69"/>
      <c r="K416" s="69"/>
      <c r="L416" s="70">
        <f>ROUND(E416:E416,2)</f>
        <v>8</v>
      </c>
    </row>
    <row r="417" spans="1:12" s="126" customFormat="1" ht="56.25">
      <c r="A417" s="58" t="s">
        <v>1175</v>
      </c>
      <c r="B417" s="59" t="s">
        <v>338</v>
      </c>
      <c r="C417" s="60">
        <v>89724</v>
      </c>
      <c r="D417" s="61" t="s">
        <v>153</v>
      </c>
      <c r="E417" s="62"/>
      <c r="F417" s="62"/>
      <c r="G417" s="62"/>
      <c r="H417" s="62"/>
      <c r="I417" s="62"/>
      <c r="J417" s="62"/>
      <c r="K417" s="63" t="s">
        <v>81</v>
      </c>
      <c r="L417" s="64">
        <f>SUM(L418)</f>
        <v>20</v>
      </c>
    </row>
    <row r="418" spans="1:12" s="126" customFormat="1" ht="22.5">
      <c r="A418" s="65"/>
      <c r="B418" s="66"/>
      <c r="C418" s="67"/>
      <c r="D418" s="68" t="s">
        <v>422</v>
      </c>
      <c r="E418" s="69">
        <v>20</v>
      </c>
      <c r="F418" s="69"/>
      <c r="G418" s="69"/>
      <c r="H418" s="69"/>
      <c r="I418" s="69"/>
      <c r="J418" s="69"/>
      <c r="K418" s="69"/>
      <c r="L418" s="70">
        <f>ROUND(E418:E418,2)</f>
        <v>20</v>
      </c>
    </row>
    <row r="419" spans="1:12" s="126" customFormat="1" ht="56.25">
      <c r="A419" s="58" t="s">
        <v>1176</v>
      </c>
      <c r="B419" s="59" t="s">
        <v>357</v>
      </c>
      <c r="C419" s="60" t="s">
        <v>494</v>
      </c>
      <c r="D419" s="61" t="s">
        <v>495</v>
      </c>
      <c r="E419" s="62"/>
      <c r="F419" s="62"/>
      <c r="G419" s="62"/>
      <c r="H419" s="62"/>
      <c r="I419" s="62"/>
      <c r="J419" s="62"/>
      <c r="K419" s="63" t="s">
        <v>4</v>
      </c>
      <c r="L419" s="64">
        <f>SUM(L420)</f>
        <v>12</v>
      </c>
    </row>
    <row r="420" spans="1:12" s="126" customFormat="1" ht="11.25">
      <c r="A420" s="65"/>
      <c r="B420" s="66"/>
      <c r="C420" s="67"/>
      <c r="D420" s="68" t="s">
        <v>423</v>
      </c>
      <c r="E420" s="69">
        <v>12</v>
      </c>
      <c r="F420" s="69"/>
      <c r="G420" s="69"/>
      <c r="H420" s="69"/>
      <c r="I420" s="69"/>
      <c r="J420" s="69"/>
      <c r="K420" s="69"/>
      <c r="L420" s="70">
        <f>ROUND(E420:E420,2)</f>
        <v>12</v>
      </c>
    </row>
    <row r="421" spans="1:12" s="126" customFormat="1" ht="56.25">
      <c r="A421" s="58" t="s">
        <v>1177</v>
      </c>
      <c r="B421" s="59" t="s">
        <v>338</v>
      </c>
      <c r="C421" s="60">
        <v>89834</v>
      </c>
      <c r="D421" s="61" t="s">
        <v>138</v>
      </c>
      <c r="E421" s="62"/>
      <c r="F421" s="62"/>
      <c r="G421" s="62"/>
      <c r="H421" s="62"/>
      <c r="I421" s="62"/>
      <c r="J421" s="62"/>
      <c r="K421" s="63" t="s">
        <v>81</v>
      </c>
      <c r="L421" s="64">
        <f>SUM(L422)</f>
        <v>14</v>
      </c>
    </row>
    <row r="422" spans="1:12" s="126" customFormat="1" ht="11.25">
      <c r="A422" s="65"/>
      <c r="B422" s="66"/>
      <c r="C422" s="67"/>
      <c r="D422" s="68" t="s">
        <v>424</v>
      </c>
      <c r="E422" s="69">
        <v>14</v>
      </c>
      <c r="F422" s="69"/>
      <c r="G422" s="69"/>
      <c r="H422" s="69"/>
      <c r="I422" s="69"/>
      <c r="J422" s="69"/>
      <c r="K422" s="69"/>
      <c r="L422" s="70">
        <f>ROUND(E422:E422,2)</f>
        <v>14</v>
      </c>
    </row>
    <row r="423" spans="1:12" s="126" customFormat="1" ht="56.25">
      <c r="A423" s="58" t="s">
        <v>1178</v>
      </c>
      <c r="B423" s="59" t="s">
        <v>338</v>
      </c>
      <c r="C423" s="60">
        <v>89783</v>
      </c>
      <c r="D423" s="61" t="s">
        <v>144</v>
      </c>
      <c r="E423" s="62"/>
      <c r="F423" s="62"/>
      <c r="G423" s="62"/>
      <c r="H423" s="62"/>
      <c r="I423" s="62"/>
      <c r="J423" s="62"/>
      <c r="K423" s="63" t="s">
        <v>81</v>
      </c>
      <c r="L423" s="64">
        <f>SUM(L424)</f>
        <v>12</v>
      </c>
    </row>
    <row r="424" spans="1:12" s="126" customFormat="1" ht="11.25">
      <c r="A424" s="65"/>
      <c r="B424" s="66"/>
      <c r="C424" s="67"/>
      <c r="D424" s="68" t="s">
        <v>425</v>
      </c>
      <c r="E424" s="69">
        <v>12</v>
      </c>
      <c r="F424" s="69"/>
      <c r="G424" s="69"/>
      <c r="H424" s="69"/>
      <c r="I424" s="69"/>
      <c r="J424" s="69"/>
      <c r="K424" s="69"/>
      <c r="L424" s="70">
        <f>ROUND(E424:E424,2)</f>
        <v>12</v>
      </c>
    </row>
    <row r="425" spans="1:12" s="126" customFormat="1" ht="56.25">
      <c r="A425" s="58" t="s">
        <v>1179</v>
      </c>
      <c r="B425" s="59" t="s">
        <v>338</v>
      </c>
      <c r="C425" s="60">
        <v>89785</v>
      </c>
      <c r="D425" s="61" t="s">
        <v>143</v>
      </c>
      <c r="E425" s="62"/>
      <c r="F425" s="62"/>
      <c r="G425" s="62"/>
      <c r="H425" s="62"/>
      <c r="I425" s="62"/>
      <c r="J425" s="62"/>
      <c r="K425" s="63" t="s">
        <v>81</v>
      </c>
      <c r="L425" s="64">
        <f>SUM(L426)</f>
        <v>7</v>
      </c>
    </row>
    <row r="426" spans="1:12" s="126" customFormat="1" ht="11.25">
      <c r="A426" s="65"/>
      <c r="B426" s="66"/>
      <c r="C426" s="67"/>
      <c r="D426" s="68" t="s">
        <v>426</v>
      </c>
      <c r="E426" s="69">
        <v>7</v>
      </c>
      <c r="F426" s="69"/>
      <c r="G426" s="69"/>
      <c r="H426" s="69"/>
      <c r="I426" s="69"/>
      <c r="J426" s="69"/>
      <c r="K426" s="69"/>
      <c r="L426" s="70">
        <f>ROUND(E426:E426,2)</f>
        <v>7</v>
      </c>
    </row>
    <row r="427" spans="1:12" s="126" customFormat="1" ht="56.25">
      <c r="A427" s="58" t="s">
        <v>1180</v>
      </c>
      <c r="B427" s="59" t="s">
        <v>338</v>
      </c>
      <c r="C427" s="60">
        <v>89778</v>
      </c>
      <c r="D427" s="61" t="s">
        <v>145</v>
      </c>
      <c r="E427" s="62"/>
      <c r="F427" s="62"/>
      <c r="G427" s="62"/>
      <c r="H427" s="62"/>
      <c r="I427" s="62"/>
      <c r="J427" s="62"/>
      <c r="K427" s="63" t="s">
        <v>81</v>
      </c>
      <c r="L427" s="64">
        <f>SUM(L428)</f>
        <v>2</v>
      </c>
    </row>
    <row r="428" spans="1:12" s="126" customFormat="1" ht="11.25">
      <c r="A428" s="65"/>
      <c r="B428" s="66"/>
      <c r="C428" s="67"/>
      <c r="D428" s="68" t="s">
        <v>427</v>
      </c>
      <c r="E428" s="69">
        <v>2</v>
      </c>
      <c r="F428" s="69"/>
      <c r="G428" s="69"/>
      <c r="H428" s="69"/>
      <c r="I428" s="69"/>
      <c r="J428" s="69"/>
      <c r="K428" s="69"/>
      <c r="L428" s="70">
        <f>ROUND(E428:E428,2)</f>
        <v>2</v>
      </c>
    </row>
    <row r="429" spans="1:12" s="126" customFormat="1" ht="56.25">
      <c r="A429" s="58" t="s">
        <v>1181</v>
      </c>
      <c r="B429" s="59" t="s">
        <v>338</v>
      </c>
      <c r="C429" s="60">
        <v>89813</v>
      </c>
      <c r="D429" s="61" t="s">
        <v>140</v>
      </c>
      <c r="E429" s="62"/>
      <c r="F429" s="62"/>
      <c r="G429" s="62"/>
      <c r="H429" s="62"/>
      <c r="I429" s="62"/>
      <c r="J429" s="62"/>
      <c r="K429" s="63" t="s">
        <v>81</v>
      </c>
      <c r="L429" s="64">
        <f>SUM(L430)</f>
        <v>32</v>
      </c>
    </row>
    <row r="430" spans="1:12" s="126" customFormat="1" ht="11.25">
      <c r="A430" s="65"/>
      <c r="B430" s="66"/>
      <c r="C430" s="67"/>
      <c r="D430" s="68" t="s">
        <v>428</v>
      </c>
      <c r="E430" s="69">
        <v>32</v>
      </c>
      <c r="F430" s="69"/>
      <c r="G430" s="69"/>
      <c r="H430" s="69"/>
      <c r="I430" s="69"/>
      <c r="J430" s="69"/>
      <c r="K430" s="69"/>
      <c r="L430" s="70">
        <f>ROUND(E430:E430,2)</f>
        <v>32</v>
      </c>
    </row>
    <row r="431" spans="1:12" s="126" customFormat="1" ht="45">
      <c r="A431" s="58" t="s">
        <v>1182</v>
      </c>
      <c r="B431" s="59" t="s">
        <v>357</v>
      </c>
      <c r="C431" s="60" t="s">
        <v>496</v>
      </c>
      <c r="D431" s="61" t="s">
        <v>497</v>
      </c>
      <c r="E431" s="62"/>
      <c r="F431" s="62"/>
      <c r="G431" s="62"/>
      <c r="H431" s="62"/>
      <c r="I431" s="62"/>
      <c r="J431" s="62"/>
      <c r="K431" s="63" t="s">
        <v>4</v>
      </c>
      <c r="L431" s="64">
        <f>SUM(L432)</f>
        <v>1</v>
      </c>
    </row>
    <row r="432" spans="1:12" s="126" customFormat="1" ht="11.25">
      <c r="A432" s="65"/>
      <c r="B432" s="66"/>
      <c r="C432" s="67"/>
      <c r="D432" s="68" t="s">
        <v>429</v>
      </c>
      <c r="E432" s="69">
        <v>1</v>
      </c>
      <c r="F432" s="69"/>
      <c r="G432" s="69"/>
      <c r="H432" s="69"/>
      <c r="I432" s="69"/>
      <c r="J432" s="69"/>
      <c r="K432" s="69"/>
      <c r="L432" s="70">
        <f>ROUND(E432:E432,2)</f>
        <v>1</v>
      </c>
    </row>
    <row r="433" spans="1:12" s="126" customFormat="1" ht="45">
      <c r="A433" s="58" t="s">
        <v>1183</v>
      </c>
      <c r="B433" s="59" t="s">
        <v>338</v>
      </c>
      <c r="C433" s="60">
        <v>89714</v>
      </c>
      <c r="D433" s="61" t="s">
        <v>175</v>
      </c>
      <c r="E433" s="62"/>
      <c r="F433" s="62"/>
      <c r="G433" s="62"/>
      <c r="H433" s="62"/>
      <c r="I433" s="62"/>
      <c r="J433" s="62"/>
      <c r="K433" s="63" t="s">
        <v>82</v>
      </c>
      <c r="L433" s="64">
        <f>SUM(L434)</f>
        <v>41.78</v>
      </c>
    </row>
    <row r="434" spans="1:12" s="126" customFormat="1" ht="11.25">
      <c r="A434" s="65"/>
      <c r="B434" s="66"/>
      <c r="C434" s="67"/>
      <c r="D434" s="68" t="s">
        <v>430</v>
      </c>
      <c r="E434" s="69">
        <v>1</v>
      </c>
      <c r="F434" s="69"/>
      <c r="G434" s="69">
        <v>41.78</v>
      </c>
      <c r="H434" s="69"/>
      <c r="I434" s="69"/>
      <c r="J434" s="69"/>
      <c r="K434" s="69"/>
      <c r="L434" s="70">
        <f>ROUND(E434*G434,2)</f>
        <v>41.78</v>
      </c>
    </row>
    <row r="435" spans="1:12" s="126" customFormat="1" ht="45">
      <c r="A435" s="58" t="s">
        <v>1184</v>
      </c>
      <c r="B435" s="59" t="s">
        <v>338</v>
      </c>
      <c r="C435" s="60">
        <v>89800</v>
      </c>
      <c r="D435" s="61" t="s">
        <v>173</v>
      </c>
      <c r="E435" s="62"/>
      <c r="F435" s="62"/>
      <c r="G435" s="62"/>
      <c r="H435" s="62"/>
      <c r="I435" s="62"/>
      <c r="J435" s="62"/>
      <c r="K435" s="63" t="s">
        <v>82</v>
      </c>
      <c r="L435" s="64">
        <f>SUM(L436)</f>
        <v>30.75</v>
      </c>
    </row>
    <row r="436" spans="1:12" s="126" customFormat="1" ht="11.25">
      <c r="A436" s="65"/>
      <c r="B436" s="66"/>
      <c r="C436" s="67"/>
      <c r="D436" s="68" t="s">
        <v>431</v>
      </c>
      <c r="E436" s="69">
        <v>1</v>
      </c>
      <c r="F436" s="69"/>
      <c r="G436" s="69">
        <v>30.75</v>
      </c>
      <c r="H436" s="69"/>
      <c r="I436" s="69"/>
      <c r="J436" s="69"/>
      <c r="K436" s="69"/>
      <c r="L436" s="70">
        <f>ROUND(E436*G436,2)</f>
        <v>30.75</v>
      </c>
    </row>
    <row r="437" spans="1:12" s="126" customFormat="1" ht="45">
      <c r="A437" s="58" t="s">
        <v>1185</v>
      </c>
      <c r="B437" s="59" t="s">
        <v>338</v>
      </c>
      <c r="C437" s="60">
        <v>89849</v>
      </c>
      <c r="D437" s="61" t="s">
        <v>172</v>
      </c>
      <c r="E437" s="62"/>
      <c r="F437" s="62"/>
      <c r="G437" s="62"/>
      <c r="H437" s="62"/>
      <c r="I437" s="62"/>
      <c r="J437" s="62"/>
      <c r="K437" s="63" t="s">
        <v>82</v>
      </c>
      <c r="L437" s="64">
        <f>SUM(L438)</f>
        <v>4.5</v>
      </c>
    </row>
    <row r="438" spans="1:12" s="126" customFormat="1" ht="11.25">
      <c r="A438" s="65"/>
      <c r="B438" s="66"/>
      <c r="C438" s="67"/>
      <c r="D438" s="68" t="s">
        <v>432</v>
      </c>
      <c r="E438" s="69">
        <v>1</v>
      </c>
      <c r="F438" s="69"/>
      <c r="G438" s="69">
        <v>4.5</v>
      </c>
      <c r="H438" s="69"/>
      <c r="I438" s="69"/>
      <c r="J438" s="69"/>
      <c r="K438" s="69"/>
      <c r="L438" s="70">
        <f>ROUND(E438*G438,2)</f>
        <v>4.5</v>
      </c>
    </row>
    <row r="439" spans="1:12" s="126" customFormat="1" ht="45">
      <c r="A439" s="58" t="s">
        <v>1186</v>
      </c>
      <c r="B439" s="59" t="s">
        <v>338</v>
      </c>
      <c r="C439" s="60">
        <v>89711</v>
      </c>
      <c r="D439" s="61" t="s">
        <v>177</v>
      </c>
      <c r="E439" s="62"/>
      <c r="F439" s="62"/>
      <c r="G439" s="62"/>
      <c r="H439" s="62"/>
      <c r="I439" s="62"/>
      <c r="J439" s="62"/>
      <c r="K439" s="63" t="s">
        <v>82</v>
      </c>
      <c r="L439" s="64">
        <f>SUM(L440)</f>
        <v>39.53</v>
      </c>
    </row>
    <row r="440" spans="1:12" s="126" customFormat="1" ht="11.25">
      <c r="A440" s="65"/>
      <c r="B440" s="66"/>
      <c r="C440" s="67"/>
      <c r="D440" s="68" t="s">
        <v>433</v>
      </c>
      <c r="E440" s="69">
        <v>1</v>
      </c>
      <c r="F440" s="69"/>
      <c r="G440" s="69">
        <v>39.53</v>
      </c>
      <c r="H440" s="69"/>
      <c r="I440" s="69"/>
      <c r="J440" s="69"/>
      <c r="K440" s="69"/>
      <c r="L440" s="70">
        <f>ROUND(E440*G440,2)</f>
        <v>39.53</v>
      </c>
    </row>
    <row r="441" spans="1:12" s="126" customFormat="1" ht="45">
      <c r="A441" s="58" t="s">
        <v>1187</v>
      </c>
      <c r="B441" s="59" t="s">
        <v>338</v>
      </c>
      <c r="C441" s="60">
        <v>89712</v>
      </c>
      <c r="D441" s="61" t="s">
        <v>176</v>
      </c>
      <c r="E441" s="62"/>
      <c r="F441" s="62"/>
      <c r="G441" s="62"/>
      <c r="H441" s="62"/>
      <c r="I441" s="62"/>
      <c r="J441" s="62"/>
      <c r="K441" s="63" t="s">
        <v>82</v>
      </c>
      <c r="L441" s="64">
        <f>SUM(L442)</f>
        <v>20.96</v>
      </c>
    </row>
    <row r="442" spans="1:12" s="126" customFormat="1" ht="11.25">
      <c r="A442" s="65"/>
      <c r="B442" s="66"/>
      <c r="C442" s="67"/>
      <c r="D442" s="68" t="s">
        <v>434</v>
      </c>
      <c r="E442" s="69">
        <v>1</v>
      </c>
      <c r="F442" s="69"/>
      <c r="G442" s="69">
        <v>20.96</v>
      </c>
      <c r="H442" s="69"/>
      <c r="I442" s="69"/>
      <c r="J442" s="69"/>
      <c r="K442" s="69"/>
      <c r="L442" s="70">
        <f>ROUND(E442*G442,2)</f>
        <v>20.96</v>
      </c>
    </row>
    <row r="443" spans="1:12" s="126" customFormat="1" ht="56.25">
      <c r="A443" s="58" t="s">
        <v>1188</v>
      </c>
      <c r="B443" s="59" t="s">
        <v>338</v>
      </c>
      <c r="C443" s="60">
        <v>98055</v>
      </c>
      <c r="D443" s="61" t="s">
        <v>118</v>
      </c>
      <c r="E443" s="62"/>
      <c r="F443" s="62"/>
      <c r="G443" s="62"/>
      <c r="H443" s="62"/>
      <c r="I443" s="62"/>
      <c r="J443" s="62"/>
      <c r="K443" s="63" t="s">
        <v>81</v>
      </c>
      <c r="L443" s="64">
        <f>SUM(L444)</f>
        <v>1</v>
      </c>
    </row>
    <row r="444" spans="1:12" s="126" customFormat="1" ht="11.25">
      <c r="A444" s="65"/>
      <c r="B444" s="66"/>
      <c r="C444" s="67"/>
      <c r="D444" s="68" t="s">
        <v>1152</v>
      </c>
      <c r="E444" s="69">
        <v>1</v>
      </c>
      <c r="F444" s="69"/>
      <c r="G444" s="69"/>
      <c r="H444" s="69"/>
      <c r="I444" s="69"/>
      <c r="J444" s="69"/>
      <c r="K444" s="69"/>
      <c r="L444" s="70">
        <f>ROUND(E444:E444,2)</f>
        <v>1</v>
      </c>
    </row>
    <row r="445" spans="1:12" s="126" customFormat="1" ht="45">
      <c r="A445" s="58" t="s">
        <v>1189</v>
      </c>
      <c r="B445" s="59" t="s">
        <v>357</v>
      </c>
      <c r="C445" s="60" t="s">
        <v>530</v>
      </c>
      <c r="D445" s="61" t="s">
        <v>1151</v>
      </c>
      <c r="E445" s="62"/>
      <c r="F445" s="62"/>
      <c r="G445" s="62"/>
      <c r="H445" s="62"/>
      <c r="I445" s="62"/>
      <c r="J445" s="62"/>
      <c r="K445" s="63" t="s">
        <v>4</v>
      </c>
      <c r="L445" s="64">
        <f>SUM(L446)</f>
        <v>1</v>
      </c>
    </row>
    <row r="446" spans="1:12" s="126" customFormat="1" ht="11.25">
      <c r="A446" s="65"/>
      <c r="B446" s="66"/>
      <c r="C446" s="67"/>
      <c r="D446" s="68" t="s">
        <v>1153</v>
      </c>
      <c r="E446" s="69">
        <v>1</v>
      </c>
      <c r="F446" s="69"/>
      <c r="G446" s="69"/>
      <c r="H446" s="69"/>
      <c r="I446" s="69"/>
      <c r="J446" s="69"/>
      <c r="K446" s="69"/>
      <c r="L446" s="70">
        <f>ROUND(E446:E446,2)</f>
        <v>1</v>
      </c>
    </row>
    <row r="447" spans="1:12" ht="11.25">
      <c r="A447" s="48">
        <v>8</v>
      </c>
      <c r="B447" s="49" t="s">
        <v>525</v>
      </c>
      <c r="C447" s="50"/>
      <c r="D447" s="50"/>
      <c r="E447" s="51"/>
      <c r="F447" s="51"/>
      <c r="G447" s="51"/>
      <c r="H447" s="51"/>
      <c r="I447" s="51"/>
      <c r="J447" s="51"/>
      <c r="K447" s="51"/>
      <c r="L447" s="52"/>
    </row>
    <row r="448" spans="1:12" ht="11.25">
      <c r="A448" s="53" t="s">
        <v>400</v>
      </c>
      <c r="B448" s="54" t="s">
        <v>49</v>
      </c>
      <c r="C448" s="55"/>
      <c r="D448" s="55"/>
      <c r="E448" s="56"/>
      <c r="F448" s="56"/>
      <c r="G448" s="56"/>
      <c r="H448" s="56"/>
      <c r="I448" s="56"/>
      <c r="J448" s="56"/>
      <c r="K448" s="56"/>
      <c r="L448" s="57"/>
    </row>
    <row r="449" spans="1:12" s="126" customFormat="1" ht="101.25">
      <c r="A449" s="58" t="s">
        <v>482</v>
      </c>
      <c r="B449" s="59" t="s">
        <v>338</v>
      </c>
      <c r="C449" s="60">
        <v>90106</v>
      </c>
      <c r="D449" s="61" t="s">
        <v>111</v>
      </c>
      <c r="E449" s="62"/>
      <c r="F449" s="62"/>
      <c r="G449" s="62"/>
      <c r="H449" s="62"/>
      <c r="I449" s="62"/>
      <c r="J449" s="62"/>
      <c r="K449" s="63" t="s">
        <v>86</v>
      </c>
      <c r="L449" s="64">
        <f>SUM(L450:L451)</f>
        <v>7.17</v>
      </c>
    </row>
    <row r="450" spans="1:12" s="126" customFormat="1" ht="11.25">
      <c r="A450" s="65"/>
      <c r="B450" s="66"/>
      <c r="C450" s="67"/>
      <c r="D450" s="68" t="s">
        <v>436</v>
      </c>
      <c r="E450" s="69">
        <v>1</v>
      </c>
      <c r="F450" s="69"/>
      <c r="G450" s="69">
        <v>0.8</v>
      </c>
      <c r="H450" s="69">
        <v>0.8</v>
      </c>
      <c r="I450" s="69">
        <v>0.6</v>
      </c>
      <c r="J450" s="69"/>
      <c r="K450" s="69"/>
      <c r="L450" s="70">
        <f>ROUND(E450*(G450*H450*I450),2)</f>
        <v>0.38</v>
      </c>
    </row>
    <row r="451" spans="1:12" s="126" customFormat="1" ht="11.25">
      <c r="A451" s="65"/>
      <c r="B451" s="66"/>
      <c r="C451" s="67"/>
      <c r="D451" s="68" t="s">
        <v>437</v>
      </c>
      <c r="E451" s="69">
        <v>6</v>
      </c>
      <c r="F451" s="69">
        <v>1.2</v>
      </c>
      <c r="G451" s="69"/>
      <c r="H451" s="69"/>
      <c r="I451" s="69">
        <v>1</v>
      </c>
      <c r="J451" s="69"/>
      <c r="K451" s="69"/>
      <c r="L451" s="70">
        <f>ROUND(E451*(PI()*((F451/2)^2)*I451),2)</f>
        <v>6.79</v>
      </c>
    </row>
    <row r="452" spans="1:12" s="126" customFormat="1" ht="33.75">
      <c r="A452" s="58" t="s">
        <v>483</v>
      </c>
      <c r="B452" s="59" t="s">
        <v>338</v>
      </c>
      <c r="C452" s="60">
        <v>93358</v>
      </c>
      <c r="D452" s="61" t="s">
        <v>109</v>
      </c>
      <c r="E452" s="62"/>
      <c r="F452" s="62"/>
      <c r="G452" s="62"/>
      <c r="H452" s="62"/>
      <c r="I452" s="62"/>
      <c r="J452" s="62"/>
      <c r="K452" s="63" t="s">
        <v>86</v>
      </c>
      <c r="L452" s="64">
        <f>SUM(L453)</f>
        <v>19.08</v>
      </c>
    </row>
    <row r="453" spans="1:12" s="126" customFormat="1" ht="11.25">
      <c r="A453" s="65"/>
      <c r="B453" s="66"/>
      <c r="C453" s="67"/>
      <c r="D453" s="68" t="s">
        <v>535</v>
      </c>
      <c r="E453" s="69">
        <v>1</v>
      </c>
      <c r="F453" s="69"/>
      <c r="G453" s="69">
        <v>159</v>
      </c>
      <c r="H453" s="69">
        <v>0.2</v>
      </c>
      <c r="I453" s="69">
        <v>0.6</v>
      </c>
      <c r="J453" s="69"/>
      <c r="K453" s="69"/>
      <c r="L453" s="70">
        <f>ROUND(E453*(G453*H453*I453),2)</f>
        <v>19.08</v>
      </c>
    </row>
    <row r="454" spans="1:12" s="126" customFormat="1" ht="22.5">
      <c r="A454" s="58" t="s">
        <v>1190</v>
      </c>
      <c r="B454" s="59" t="s">
        <v>338</v>
      </c>
      <c r="C454" s="60">
        <v>93382</v>
      </c>
      <c r="D454" s="61" t="s">
        <v>105</v>
      </c>
      <c r="E454" s="62"/>
      <c r="F454" s="62"/>
      <c r="G454" s="62"/>
      <c r="H454" s="62"/>
      <c r="I454" s="62"/>
      <c r="J454" s="62"/>
      <c r="K454" s="63" t="s">
        <v>86</v>
      </c>
      <c r="L454" s="64">
        <f>SUM(L455:L456)</f>
        <v>17.83</v>
      </c>
    </row>
    <row r="455" spans="1:12" s="126" customFormat="1" ht="11.25">
      <c r="A455" s="65"/>
      <c r="B455" s="66"/>
      <c r="C455" s="67"/>
      <c r="D455" s="68" t="s">
        <v>536</v>
      </c>
      <c r="E455" s="69">
        <v>1</v>
      </c>
      <c r="F455" s="69"/>
      <c r="G455" s="69">
        <v>159</v>
      </c>
      <c r="H455" s="69">
        <v>0.2</v>
      </c>
      <c r="I455" s="69">
        <v>0.6</v>
      </c>
      <c r="J455" s="69"/>
      <c r="K455" s="69"/>
      <c r="L455" s="70">
        <f>ROUND(E455*(G455*H455*I455),2)</f>
        <v>19.08</v>
      </c>
    </row>
    <row r="456" spans="1:12" s="126" customFormat="1" ht="11.25">
      <c r="A456" s="65"/>
      <c r="B456" s="66"/>
      <c r="C456" s="67"/>
      <c r="D456" s="68" t="s">
        <v>537</v>
      </c>
      <c r="E456" s="69">
        <v>-1</v>
      </c>
      <c r="F456" s="69">
        <v>0.1</v>
      </c>
      <c r="G456" s="69">
        <v>159</v>
      </c>
      <c r="H456" s="69"/>
      <c r="I456" s="69"/>
      <c r="J456" s="69"/>
      <c r="K456" s="69"/>
      <c r="L456" s="70">
        <f>ROUND(E456*(PI()*((F456/2)^2)*G456),2)</f>
        <v>-1.25</v>
      </c>
    </row>
    <row r="457" spans="1:12" s="126" customFormat="1" ht="101.25">
      <c r="A457" s="58" t="s">
        <v>1191</v>
      </c>
      <c r="B457" s="59" t="s">
        <v>338</v>
      </c>
      <c r="C457" s="60">
        <v>90106</v>
      </c>
      <c r="D457" s="61" t="s">
        <v>111</v>
      </c>
      <c r="E457" s="62"/>
      <c r="F457" s="62"/>
      <c r="G457" s="62"/>
      <c r="H457" s="62"/>
      <c r="I457" s="62"/>
      <c r="J457" s="62"/>
      <c r="K457" s="63" t="s">
        <v>86</v>
      </c>
      <c r="L457" s="64">
        <f>SUM(L458:L458)</f>
        <v>154.8</v>
      </c>
    </row>
    <row r="458" spans="1:12" s="126" customFormat="1" ht="11.25">
      <c r="A458" s="65"/>
      <c r="B458" s="66"/>
      <c r="C458" s="67"/>
      <c r="D458" s="68" t="s">
        <v>535</v>
      </c>
      <c r="E458" s="69">
        <v>1</v>
      </c>
      <c r="F458" s="69"/>
      <c r="G458" s="69">
        <v>129</v>
      </c>
      <c r="H458" s="69">
        <v>1.2</v>
      </c>
      <c r="I458" s="69">
        <v>1</v>
      </c>
      <c r="J458" s="69"/>
      <c r="K458" s="69"/>
      <c r="L458" s="70">
        <f>ROUND(E458*(G458*H458*I458),2)</f>
        <v>154.8</v>
      </c>
    </row>
    <row r="459" spans="1:12" s="126" customFormat="1" ht="78.75">
      <c r="A459" s="58" t="s">
        <v>1192</v>
      </c>
      <c r="B459" s="59" t="s">
        <v>338</v>
      </c>
      <c r="C459" s="60">
        <v>93379</v>
      </c>
      <c r="D459" s="61" t="s">
        <v>106</v>
      </c>
      <c r="E459" s="62"/>
      <c r="F459" s="62"/>
      <c r="G459" s="62"/>
      <c r="H459" s="62"/>
      <c r="I459" s="62"/>
      <c r="J459" s="62"/>
      <c r="K459" s="63" t="s">
        <v>86</v>
      </c>
      <c r="L459" s="64">
        <f>SUM(L460:L462)</f>
        <v>117.46000000000001</v>
      </c>
    </row>
    <row r="460" spans="1:12" s="126" customFormat="1" ht="11.25">
      <c r="A460" s="65"/>
      <c r="B460" s="66"/>
      <c r="C460" s="67"/>
      <c r="D460" s="68" t="s">
        <v>535</v>
      </c>
      <c r="E460" s="69">
        <v>1</v>
      </c>
      <c r="F460" s="69"/>
      <c r="G460" s="69">
        <v>204</v>
      </c>
      <c r="H460" s="69">
        <v>1.2</v>
      </c>
      <c r="I460" s="69">
        <v>1</v>
      </c>
      <c r="J460" s="69"/>
      <c r="K460" s="69"/>
      <c r="L460" s="70">
        <f>ROUND(E460*(G460*H460*I460),2)</f>
        <v>244.8</v>
      </c>
    </row>
    <row r="461" spans="1:12" s="126" customFormat="1" ht="11.25">
      <c r="A461" s="65"/>
      <c r="B461" s="66"/>
      <c r="C461" s="67"/>
      <c r="D461" s="68" t="s">
        <v>537</v>
      </c>
      <c r="E461" s="69">
        <v>-1</v>
      </c>
      <c r="F461" s="69">
        <v>0.3</v>
      </c>
      <c r="G461" s="69">
        <v>46</v>
      </c>
      <c r="H461" s="69"/>
      <c r="I461" s="69"/>
      <c r="J461" s="69"/>
      <c r="K461" s="69"/>
      <c r="L461" s="70">
        <f>ROUND(E461*(PI()*((F461/2)^2)*G461),2)</f>
        <v>-3.25</v>
      </c>
    </row>
    <row r="462" spans="1:12" s="126" customFormat="1" ht="11.25">
      <c r="A462" s="65"/>
      <c r="B462" s="66"/>
      <c r="C462" s="67"/>
      <c r="D462" s="68" t="s">
        <v>537</v>
      </c>
      <c r="E462" s="69">
        <v>-1</v>
      </c>
      <c r="F462" s="69">
        <v>1</v>
      </c>
      <c r="G462" s="69">
        <v>158</v>
      </c>
      <c r="H462" s="69"/>
      <c r="I462" s="69"/>
      <c r="J462" s="69"/>
      <c r="K462" s="69"/>
      <c r="L462" s="70">
        <f>ROUND(E462*(PI()*((F462/2)^2)*G462),2)</f>
        <v>-124.09</v>
      </c>
    </row>
    <row r="463" spans="1:12" ht="11.25">
      <c r="A463" s="53" t="s">
        <v>409</v>
      </c>
      <c r="B463" s="54" t="s">
        <v>499</v>
      </c>
      <c r="C463" s="55"/>
      <c r="D463" s="55"/>
      <c r="E463" s="56"/>
      <c r="F463" s="56"/>
      <c r="G463" s="56"/>
      <c r="H463" s="56"/>
      <c r="I463" s="56"/>
      <c r="J463" s="56"/>
      <c r="K463" s="56"/>
      <c r="L463" s="57"/>
    </row>
    <row r="464" spans="1:12" s="126" customFormat="1" ht="56.25">
      <c r="A464" s="58" t="s">
        <v>501</v>
      </c>
      <c r="B464" s="59" t="s">
        <v>338</v>
      </c>
      <c r="C464" s="60">
        <v>99260</v>
      </c>
      <c r="D464" s="61" t="s">
        <v>131</v>
      </c>
      <c r="E464" s="62"/>
      <c r="F464" s="62"/>
      <c r="G464" s="62"/>
      <c r="H464" s="62"/>
      <c r="I464" s="62"/>
      <c r="J464" s="62"/>
      <c r="K464" s="63" t="s">
        <v>81</v>
      </c>
      <c r="L464" s="70">
        <f>SUM(L465)</f>
        <v>1</v>
      </c>
    </row>
    <row r="465" spans="1:12" s="126" customFormat="1" ht="11.25">
      <c r="A465" s="65"/>
      <c r="B465" s="66"/>
      <c r="C465" s="67"/>
      <c r="D465" s="68" t="s">
        <v>436</v>
      </c>
      <c r="E465" s="69">
        <v>1</v>
      </c>
      <c r="F465" s="69"/>
      <c r="G465" s="69"/>
      <c r="H465" s="69"/>
      <c r="I465" s="69"/>
      <c r="J465" s="69"/>
      <c r="K465" s="69"/>
      <c r="L465" s="70">
        <f>ROUND(E465:E465,2)</f>
        <v>1</v>
      </c>
    </row>
    <row r="466" spans="1:12" s="126" customFormat="1" ht="45">
      <c r="A466" s="58" t="s">
        <v>502</v>
      </c>
      <c r="B466" s="59" t="s">
        <v>357</v>
      </c>
      <c r="C466" s="60" t="s">
        <v>526</v>
      </c>
      <c r="D466" s="61" t="s">
        <v>562</v>
      </c>
      <c r="E466" s="62"/>
      <c r="F466" s="62"/>
      <c r="G466" s="62"/>
      <c r="H466" s="62"/>
      <c r="I466" s="62"/>
      <c r="J466" s="62"/>
      <c r="K466" s="63" t="s">
        <v>4</v>
      </c>
      <c r="L466" s="64">
        <f>SUM(L467)</f>
        <v>6</v>
      </c>
    </row>
    <row r="467" spans="1:12" s="126" customFormat="1" ht="11.25">
      <c r="A467" s="65"/>
      <c r="B467" s="66"/>
      <c r="C467" s="67"/>
      <c r="D467" s="68" t="s">
        <v>561</v>
      </c>
      <c r="E467" s="69">
        <v>6</v>
      </c>
      <c r="F467" s="69"/>
      <c r="G467" s="69"/>
      <c r="H467" s="69"/>
      <c r="I467" s="69"/>
      <c r="J467" s="69"/>
      <c r="K467" s="69"/>
      <c r="L467" s="70">
        <f>ROUND(E467:E467,2)</f>
        <v>6</v>
      </c>
    </row>
    <row r="468" spans="1:12" s="126" customFormat="1" ht="33.75">
      <c r="A468" s="58" t="s">
        <v>503</v>
      </c>
      <c r="B468" s="59" t="s">
        <v>363</v>
      </c>
      <c r="C468" s="60">
        <v>12616</v>
      </c>
      <c r="D468" s="61" t="s">
        <v>319</v>
      </c>
      <c r="E468" s="62"/>
      <c r="F468" s="62"/>
      <c r="G468" s="62"/>
      <c r="H468" s="62"/>
      <c r="I468" s="62"/>
      <c r="J468" s="62"/>
      <c r="K468" s="63" t="s">
        <v>270</v>
      </c>
      <c r="L468" s="64">
        <f>SUM(L469)</f>
        <v>2</v>
      </c>
    </row>
    <row r="469" spans="1:12" s="126" customFormat="1" ht="11.25">
      <c r="A469" s="65"/>
      <c r="B469" s="66"/>
      <c r="C469" s="67"/>
      <c r="D469" s="68" t="s">
        <v>438</v>
      </c>
      <c r="E469" s="69">
        <v>2</v>
      </c>
      <c r="F469" s="69"/>
      <c r="G469" s="69"/>
      <c r="H469" s="69"/>
      <c r="I469" s="69"/>
      <c r="J469" s="69"/>
      <c r="K469" s="69"/>
      <c r="L469" s="70">
        <f>ROUND(E469:E469,2)</f>
        <v>2</v>
      </c>
    </row>
    <row r="470" spans="1:12" s="126" customFormat="1" ht="45">
      <c r="A470" s="58" t="s">
        <v>504</v>
      </c>
      <c r="B470" s="59" t="s">
        <v>338</v>
      </c>
      <c r="C470" s="60">
        <v>94228</v>
      </c>
      <c r="D470" s="61" t="s">
        <v>254</v>
      </c>
      <c r="E470" s="62"/>
      <c r="F470" s="62"/>
      <c r="G470" s="62"/>
      <c r="H470" s="62"/>
      <c r="I470" s="62"/>
      <c r="J470" s="62"/>
      <c r="K470" s="63" t="s">
        <v>82</v>
      </c>
      <c r="L470" s="64">
        <f>SUM(L471)</f>
        <v>82.61</v>
      </c>
    </row>
    <row r="471" spans="1:12" s="126" customFormat="1" ht="22.5">
      <c r="A471" s="65"/>
      <c r="B471" s="66"/>
      <c r="C471" s="67"/>
      <c r="D471" s="68" t="s">
        <v>439</v>
      </c>
      <c r="E471" s="69">
        <v>1</v>
      </c>
      <c r="F471" s="69"/>
      <c r="G471" s="69">
        <v>82.61</v>
      </c>
      <c r="H471" s="69"/>
      <c r="I471" s="69"/>
      <c r="J471" s="69"/>
      <c r="K471" s="69"/>
      <c r="L471" s="70">
        <f>ROUND(E471*G471,2)</f>
        <v>82.61</v>
      </c>
    </row>
    <row r="472" spans="1:12" s="126" customFormat="1" ht="45">
      <c r="A472" s="58" t="s">
        <v>505</v>
      </c>
      <c r="B472" s="59" t="s">
        <v>338</v>
      </c>
      <c r="C472" s="60">
        <v>94227</v>
      </c>
      <c r="D472" s="61" t="s">
        <v>255</v>
      </c>
      <c r="E472" s="62"/>
      <c r="F472" s="62"/>
      <c r="G472" s="62"/>
      <c r="H472" s="62"/>
      <c r="I472" s="62"/>
      <c r="J472" s="62"/>
      <c r="K472" s="63" t="s">
        <v>82</v>
      </c>
      <c r="L472" s="64">
        <f>SUM(L473)</f>
        <v>35.19</v>
      </c>
    </row>
    <row r="473" spans="1:12" s="126" customFormat="1" ht="11.25">
      <c r="A473" s="65"/>
      <c r="B473" s="66"/>
      <c r="C473" s="67"/>
      <c r="D473" s="68" t="s">
        <v>440</v>
      </c>
      <c r="E473" s="69">
        <v>1</v>
      </c>
      <c r="F473" s="69"/>
      <c r="G473" s="69">
        <v>35.19</v>
      </c>
      <c r="H473" s="69"/>
      <c r="I473" s="69"/>
      <c r="J473" s="69"/>
      <c r="K473" s="69"/>
      <c r="L473" s="70">
        <f>ROUND(E473*G473,2)</f>
        <v>35.19</v>
      </c>
    </row>
    <row r="474" spans="1:12" s="126" customFormat="1" ht="45">
      <c r="A474" s="58" t="s">
        <v>506</v>
      </c>
      <c r="B474" s="59" t="s">
        <v>357</v>
      </c>
      <c r="C474" s="60" t="s">
        <v>528</v>
      </c>
      <c r="D474" s="61" t="s">
        <v>529</v>
      </c>
      <c r="E474" s="62"/>
      <c r="F474" s="62"/>
      <c r="G474" s="62"/>
      <c r="H474" s="62"/>
      <c r="I474" s="62"/>
      <c r="J474" s="62"/>
      <c r="K474" s="63" t="s">
        <v>4</v>
      </c>
      <c r="L474" s="64">
        <f>SUM(L475)</f>
        <v>1</v>
      </c>
    </row>
    <row r="475" spans="1:12" s="126" customFormat="1" ht="11.25">
      <c r="A475" s="65"/>
      <c r="B475" s="66"/>
      <c r="C475" s="67"/>
      <c r="D475" s="68" t="s">
        <v>412</v>
      </c>
      <c r="E475" s="69">
        <v>1</v>
      </c>
      <c r="F475" s="69"/>
      <c r="G475" s="69"/>
      <c r="H475" s="69"/>
      <c r="I475" s="69"/>
      <c r="J475" s="69"/>
      <c r="K475" s="69"/>
      <c r="L475" s="70">
        <f>ROUND(E475:E475,2)</f>
        <v>1</v>
      </c>
    </row>
    <row r="476" spans="1:12" s="126" customFormat="1" ht="45">
      <c r="A476" s="58" t="s">
        <v>507</v>
      </c>
      <c r="B476" s="59" t="s">
        <v>338</v>
      </c>
      <c r="C476" s="60">
        <v>89531</v>
      </c>
      <c r="D476" s="61" t="s">
        <v>163</v>
      </c>
      <c r="E476" s="62"/>
      <c r="F476" s="62"/>
      <c r="G476" s="62"/>
      <c r="H476" s="62"/>
      <c r="I476" s="62"/>
      <c r="J476" s="62"/>
      <c r="K476" s="63" t="s">
        <v>81</v>
      </c>
      <c r="L476" s="64">
        <f>SUM(L477)</f>
        <v>14</v>
      </c>
    </row>
    <row r="477" spans="1:12" s="126" customFormat="1" ht="11.25">
      <c r="A477" s="65"/>
      <c r="B477" s="66"/>
      <c r="C477" s="67"/>
      <c r="D477" s="68" t="s">
        <v>441</v>
      </c>
      <c r="E477" s="69">
        <v>14</v>
      </c>
      <c r="F477" s="69"/>
      <c r="G477" s="69"/>
      <c r="H477" s="69"/>
      <c r="I477" s="69"/>
      <c r="J477" s="69"/>
      <c r="K477" s="69"/>
      <c r="L477" s="70">
        <f>ROUND(E477:E477,2)</f>
        <v>14</v>
      </c>
    </row>
    <row r="478" spans="1:12" s="126" customFormat="1" ht="45">
      <c r="A478" s="58" t="s">
        <v>508</v>
      </c>
      <c r="B478" s="59" t="s">
        <v>338</v>
      </c>
      <c r="C478" s="60">
        <v>89520</v>
      </c>
      <c r="D478" s="61" t="s">
        <v>165</v>
      </c>
      <c r="E478" s="62"/>
      <c r="F478" s="62"/>
      <c r="G478" s="62"/>
      <c r="H478" s="62"/>
      <c r="I478" s="62"/>
      <c r="J478" s="62"/>
      <c r="K478" s="63" t="s">
        <v>81</v>
      </c>
      <c r="L478" s="64">
        <f>SUM(L479)</f>
        <v>4</v>
      </c>
    </row>
    <row r="479" spans="1:12" s="126" customFormat="1" ht="11.25">
      <c r="A479" s="65"/>
      <c r="B479" s="66"/>
      <c r="C479" s="67"/>
      <c r="D479" s="68" t="s">
        <v>442</v>
      </c>
      <c r="E479" s="69">
        <v>4</v>
      </c>
      <c r="F479" s="69"/>
      <c r="G479" s="69"/>
      <c r="H479" s="69"/>
      <c r="I479" s="69"/>
      <c r="J479" s="69"/>
      <c r="K479" s="69"/>
      <c r="L479" s="70">
        <f>ROUND(E479:E479,2)</f>
        <v>4</v>
      </c>
    </row>
    <row r="480" spans="1:12" s="126" customFormat="1" ht="45">
      <c r="A480" s="58" t="s">
        <v>509</v>
      </c>
      <c r="B480" s="59" t="s">
        <v>338</v>
      </c>
      <c r="C480" s="60">
        <v>89529</v>
      </c>
      <c r="D480" s="61" t="s">
        <v>164</v>
      </c>
      <c r="E480" s="62"/>
      <c r="F480" s="62"/>
      <c r="G480" s="62"/>
      <c r="H480" s="62"/>
      <c r="I480" s="62"/>
      <c r="J480" s="62"/>
      <c r="K480" s="63" t="s">
        <v>81</v>
      </c>
      <c r="L480" s="64">
        <f>SUM(L481)</f>
        <v>55</v>
      </c>
    </row>
    <row r="481" spans="1:12" s="126" customFormat="1" ht="11.25">
      <c r="A481" s="65"/>
      <c r="B481" s="66"/>
      <c r="C481" s="67"/>
      <c r="D481" s="68" t="s">
        <v>443</v>
      </c>
      <c r="E481" s="69">
        <v>55</v>
      </c>
      <c r="F481" s="69"/>
      <c r="G481" s="69"/>
      <c r="H481" s="69"/>
      <c r="I481" s="69"/>
      <c r="J481" s="69"/>
      <c r="K481" s="69"/>
      <c r="L481" s="70">
        <f>ROUND(E481:E481,2)</f>
        <v>55</v>
      </c>
    </row>
    <row r="482" spans="1:12" s="126" customFormat="1" ht="45">
      <c r="A482" s="58" t="s">
        <v>510</v>
      </c>
      <c r="B482" s="59" t="s">
        <v>338</v>
      </c>
      <c r="C482" s="60">
        <v>89518</v>
      </c>
      <c r="D482" s="61" t="s">
        <v>166</v>
      </c>
      <c r="E482" s="62"/>
      <c r="F482" s="62"/>
      <c r="G482" s="62"/>
      <c r="H482" s="62"/>
      <c r="I482" s="62"/>
      <c r="J482" s="62"/>
      <c r="K482" s="63" t="s">
        <v>81</v>
      </c>
      <c r="L482" s="64">
        <f>SUM(L483)</f>
        <v>8</v>
      </c>
    </row>
    <row r="483" spans="1:12" s="126" customFormat="1" ht="11.25">
      <c r="A483" s="65"/>
      <c r="B483" s="66"/>
      <c r="C483" s="67"/>
      <c r="D483" s="68" t="s">
        <v>444</v>
      </c>
      <c r="E483" s="69">
        <v>8</v>
      </c>
      <c r="F483" s="69"/>
      <c r="G483" s="69"/>
      <c r="H483" s="69"/>
      <c r="I483" s="69"/>
      <c r="J483" s="69"/>
      <c r="K483" s="69"/>
      <c r="L483" s="70">
        <f>ROUND(E483:E483,2)</f>
        <v>8</v>
      </c>
    </row>
    <row r="484" spans="1:12" s="126" customFormat="1" ht="45">
      <c r="A484" s="58" t="s">
        <v>511</v>
      </c>
      <c r="B484" s="59" t="s">
        <v>338</v>
      </c>
      <c r="C484" s="60">
        <v>89567</v>
      </c>
      <c r="D484" s="61" t="s">
        <v>158</v>
      </c>
      <c r="E484" s="62"/>
      <c r="F484" s="62"/>
      <c r="G484" s="62"/>
      <c r="H484" s="62"/>
      <c r="I484" s="62"/>
      <c r="J484" s="62"/>
      <c r="K484" s="63" t="s">
        <v>81</v>
      </c>
      <c r="L484" s="64">
        <f>SUM(L485)</f>
        <v>4</v>
      </c>
    </row>
    <row r="485" spans="1:12" s="126" customFormat="1" ht="11.25">
      <c r="A485" s="65"/>
      <c r="B485" s="66"/>
      <c r="C485" s="67"/>
      <c r="D485" s="68" t="s">
        <v>445</v>
      </c>
      <c r="E485" s="69">
        <v>4</v>
      </c>
      <c r="F485" s="69"/>
      <c r="G485" s="69"/>
      <c r="H485" s="69"/>
      <c r="I485" s="69"/>
      <c r="J485" s="69"/>
      <c r="K485" s="69"/>
      <c r="L485" s="70">
        <f>ROUND(E485:E485,2)</f>
        <v>4</v>
      </c>
    </row>
    <row r="486" spans="1:12" s="126" customFormat="1" ht="56.25">
      <c r="A486" s="58" t="s">
        <v>512</v>
      </c>
      <c r="B486" s="59" t="s">
        <v>338</v>
      </c>
      <c r="C486" s="60">
        <v>89699</v>
      </c>
      <c r="D486" s="61" t="s">
        <v>154</v>
      </c>
      <c r="E486" s="62"/>
      <c r="F486" s="62"/>
      <c r="G486" s="62"/>
      <c r="H486" s="62"/>
      <c r="I486" s="62"/>
      <c r="J486" s="62"/>
      <c r="K486" s="63" t="s">
        <v>81</v>
      </c>
      <c r="L486" s="64">
        <f>SUM(L487)</f>
        <v>2</v>
      </c>
    </row>
    <row r="487" spans="1:12" s="126" customFormat="1" ht="11.25">
      <c r="A487" s="65"/>
      <c r="B487" s="66"/>
      <c r="C487" s="67"/>
      <c r="D487" s="68" t="s">
        <v>563</v>
      </c>
      <c r="E487" s="69">
        <v>2</v>
      </c>
      <c r="F487" s="69"/>
      <c r="G487" s="69"/>
      <c r="H487" s="69"/>
      <c r="I487" s="69"/>
      <c r="J487" s="69"/>
      <c r="K487" s="69"/>
      <c r="L487" s="70">
        <f>ROUND(E487:E487,2)</f>
        <v>2</v>
      </c>
    </row>
    <row r="488" spans="1:12" s="126" customFormat="1" ht="45">
      <c r="A488" s="58" t="s">
        <v>513</v>
      </c>
      <c r="B488" s="59" t="s">
        <v>338</v>
      </c>
      <c r="C488" s="60">
        <v>89563</v>
      </c>
      <c r="D488" s="61" t="s">
        <v>159</v>
      </c>
      <c r="E488" s="62"/>
      <c r="F488" s="62"/>
      <c r="G488" s="62"/>
      <c r="H488" s="62"/>
      <c r="I488" s="62"/>
      <c r="J488" s="62"/>
      <c r="K488" s="63" t="s">
        <v>81</v>
      </c>
      <c r="L488" s="64">
        <f>SUM(L489)</f>
        <v>1</v>
      </c>
    </row>
    <row r="489" spans="1:12" s="126" customFormat="1" ht="11.25">
      <c r="A489" s="65"/>
      <c r="B489" s="66"/>
      <c r="C489" s="67"/>
      <c r="D489" s="68" t="s">
        <v>564</v>
      </c>
      <c r="E489" s="69">
        <v>1</v>
      </c>
      <c r="F489" s="69"/>
      <c r="G489" s="69"/>
      <c r="H489" s="69"/>
      <c r="I489" s="69"/>
      <c r="J489" s="69"/>
      <c r="K489" s="69"/>
      <c r="L489" s="70">
        <f>ROUND(E489:E489,2)</f>
        <v>1</v>
      </c>
    </row>
    <row r="490" spans="1:12" s="126" customFormat="1" ht="45">
      <c r="A490" s="58" t="s">
        <v>514</v>
      </c>
      <c r="B490" s="59" t="s">
        <v>338</v>
      </c>
      <c r="C490" s="60">
        <v>89554</v>
      </c>
      <c r="D490" s="61" t="s">
        <v>160</v>
      </c>
      <c r="E490" s="62"/>
      <c r="F490" s="62"/>
      <c r="G490" s="62"/>
      <c r="H490" s="62"/>
      <c r="I490" s="62"/>
      <c r="J490" s="62"/>
      <c r="K490" s="63" t="s">
        <v>81</v>
      </c>
      <c r="L490" s="64">
        <f>SUM(L491)</f>
        <v>66</v>
      </c>
    </row>
    <row r="491" spans="1:12" s="126" customFormat="1" ht="11.25">
      <c r="A491" s="65"/>
      <c r="B491" s="66"/>
      <c r="C491" s="67"/>
      <c r="D491" s="68" t="s">
        <v>446</v>
      </c>
      <c r="E491" s="69">
        <v>66</v>
      </c>
      <c r="F491" s="69"/>
      <c r="G491" s="69"/>
      <c r="H491" s="69"/>
      <c r="I491" s="69"/>
      <c r="J491" s="69"/>
      <c r="K491" s="69"/>
      <c r="L491" s="70">
        <f>ROUND(E491:E491,2)</f>
        <v>66</v>
      </c>
    </row>
    <row r="492" spans="1:12" s="126" customFormat="1" ht="45">
      <c r="A492" s="58" t="s">
        <v>515</v>
      </c>
      <c r="B492" s="59" t="s">
        <v>338</v>
      </c>
      <c r="C492" s="60">
        <v>89677</v>
      </c>
      <c r="D492" s="61" t="s">
        <v>156</v>
      </c>
      <c r="E492" s="62"/>
      <c r="F492" s="62"/>
      <c r="G492" s="62"/>
      <c r="H492" s="62"/>
      <c r="I492" s="62"/>
      <c r="J492" s="62"/>
      <c r="K492" s="63" t="s">
        <v>81</v>
      </c>
      <c r="L492" s="64">
        <f>SUM(L493)</f>
        <v>2</v>
      </c>
    </row>
    <row r="493" spans="1:12" s="126" customFormat="1" ht="11.25">
      <c r="A493" s="65"/>
      <c r="B493" s="66"/>
      <c r="C493" s="67"/>
      <c r="D493" s="68" t="s">
        <v>565</v>
      </c>
      <c r="E493" s="69">
        <v>2</v>
      </c>
      <c r="F493" s="69"/>
      <c r="G493" s="69"/>
      <c r="H493" s="69"/>
      <c r="I493" s="69"/>
      <c r="J493" s="69"/>
      <c r="K493" s="69"/>
      <c r="L493" s="70">
        <f>ROUND(E493:E493,2)</f>
        <v>2</v>
      </c>
    </row>
    <row r="494" spans="1:12" s="126" customFormat="1" ht="45">
      <c r="A494" s="58" t="s">
        <v>516</v>
      </c>
      <c r="B494" s="59" t="s">
        <v>338</v>
      </c>
      <c r="C494" s="60">
        <v>89545</v>
      </c>
      <c r="D494" s="61" t="s">
        <v>162</v>
      </c>
      <c r="E494" s="62"/>
      <c r="F494" s="62"/>
      <c r="G494" s="62"/>
      <c r="H494" s="62"/>
      <c r="I494" s="62"/>
      <c r="J494" s="62"/>
      <c r="K494" s="63" t="s">
        <v>81</v>
      </c>
      <c r="L494" s="64">
        <f>SUM(L495)</f>
        <v>6</v>
      </c>
    </row>
    <row r="495" spans="1:12" s="126" customFormat="1" ht="11.25">
      <c r="A495" s="65"/>
      <c r="B495" s="66"/>
      <c r="C495" s="67"/>
      <c r="D495" s="68" t="s">
        <v>447</v>
      </c>
      <c r="E495" s="69">
        <v>6</v>
      </c>
      <c r="F495" s="69"/>
      <c r="G495" s="69"/>
      <c r="H495" s="69"/>
      <c r="I495" s="69"/>
      <c r="J495" s="69"/>
      <c r="K495" s="69"/>
      <c r="L495" s="70">
        <f>ROUND(E495:E495,2)</f>
        <v>6</v>
      </c>
    </row>
    <row r="496" spans="1:12" s="126" customFormat="1" ht="56.25">
      <c r="A496" s="58" t="s">
        <v>517</v>
      </c>
      <c r="B496" s="59" t="s">
        <v>338</v>
      </c>
      <c r="C496" s="60">
        <v>89681</v>
      </c>
      <c r="D496" s="61" t="s">
        <v>155</v>
      </c>
      <c r="E496" s="62"/>
      <c r="F496" s="62"/>
      <c r="G496" s="62"/>
      <c r="H496" s="62"/>
      <c r="I496" s="62"/>
      <c r="J496" s="62"/>
      <c r="K496" s="63" t="s">
        <v>81</v>
      </c>
      <c r="L496" s="64">
        <f>SUM(L497)</f>
        <v>1</v>
      </c>
    </row>
    <row r="497" spans="1:12" s="126" customFormat="1" ht="11.25">
      <c r="A497" s="65"/>
      <c r="B497" s="66"/>
      <c r="C497" s="67"/>
      <c r="D497" s="68" t="s">
        <v>566</v>
      </c>
      <c r="E497" s="69">
        <v>1</v>
      </c>
      <c r="F497" s="69"/>
      <c r="G497" s="69"/>
      <c r="H497" s="69"/>
      <c r="I497" s="69"/>
      <c r="J497" s="69"/>
      <c r="K497" s="69"/>
      <c r="L497" s="70">
        <f>ROUND(E497:E497,2)</f>
        <v>1</v>
      </c>
    </row>
    <row r="498" spans="1:12" s="126" customFormat="1" ht="45">
      <c r="A498" s="58" t="s">
        <v>518</v>
      </c>
      <c r="B498" s="59" t="s">
        <v>338</v>
      </c>
      <c r="C498" s="60">
        <v>89578</v>
      </c>
      <c r="D498" s="61" t="s">
        <v>179</v>
      </c>
      <c r="E498" s="62"/>
      <c r="F498" s="62"/>
      <c r="G498" s="62"/>
      <c r="H498" s="62"/>
      <c r="I498" s="62"/>
      <c r="J498" s="62"/>
      <c r="K498" s="63" t="s">
        <v>82</v>
      </c>
      <c r="L498" s="64">
        <f>SUM(L499)</f>
        <v>288.68</v>
      </c>
    </row>
    <row r="499" spans="1:12" s="126" customFormat="1" ht="11.25">
      <c r="A499" s="65"/>
      <c r="B499" s="66"/>
      <c r="C499" s="67"/>
      <c r="D499" s="68" t="s">
        <v>431</v>
      </c>
      <c r="E499" s="69">
        <v>1</v>
      </c>
      <c r="F499" s="69"/>
      <c r="G499" s="69">
        <v>288.68</v>
      </c>
      <c r="H499" s="69"/>
      <c r="I499" s="69"/>
      <c r="J499" s="69"/>
      <c r="K499" s="69"/>
      <c r="L499" s="70">
        <f>ROUND(E499*G499,2)</f>
        <v>288.68</v>
      </c>
    </row>
    <row r="500" spans="1:12" s="126" customFormat="1" ht="45">
      <c r="A500" s="58" t="s">
        <v>519</v>
      </c>
      <c r="B500" s="59" t="s">
        <v>338</v>
      </c>
      <c r="C500" s="60">
        <v>89580</v>
      </c>
      <c r="D500" s="61" t="s">
        <v>178</v>
      </c>
      <c r="E500" s="62"/>
      <c r="F500" s="62"/>
      <c r="G500" s="62"/>
      <c r="H500" s="62"/>
      <c r="I500" s="62"/>
      <c r="J500" s="62"/>
      <c r="K500" s="63" t="s">
        <v>82</v>
      </c>
      <c r="L500" s="64">
        <f>SUM(L501)</f>
        <v>12.75</v>
      </c>
    </row>
    <row r="501" spans="1:12" s="126" customFormat="1" ht="11.25">
      <c r="A501" s="65"/>
      <c r="B501" s="66"/>
      <c r="C501" s="67"/>
      <c r="D501" s="68" t="s">
        <v>432</v>
      </c>
      <c r="E501" s="69">
        <v>1</v>
      </c>
      <c r="F501" s="69"/>
      <c r="G501" s="69">
        <v>12.75</v>
      </c>
      <c r="H501" s="69"/>
      <c r="I501" s="69"/>
      <c r="J501" s="69"/>
      <c r="K501" s="69"/>
      <c r="L501" s="70">
        <f>ROUND(E501*G501,2)</f>
        <v>12.75</v>
      </c>
    </row>
    <row r="502" spans="1:12" s="126" customFormat="1" ht="33.75">
      <c r="A502" s="58" t="s">
        <v>520</v>
      </c>
      <c r="B502" s="59" t="s">
        <v>338</v>
      </c>
      <c r="C502" s="60">
        <v>89509</v>
      </c>
      <c r="D502" s="61" t="s">
        <v>180</v>
      </c>
      <c r="E502" s="62"/>
      <c r="F502" s="62"/>
      <c r="G502" s="62"/>
      <c r="H502" s="62"/>
      <c r="I502" s="62"/>
      <c r="J502" s="62"/>
      <c r="K502" s="63" t="s">
        <v>82</v>
      </c>
      <c r="L502" s="64">
        <f>SUM(L503)</f>
        <v>44.55</v>
      </c>
    </row>
    <row r="503" spans="1:12" s="126" customFormat="1" ht="11.25">
      <c r="A503" s="65"/>
      <c r="B503" s="66"/>
      <c r="C503" s="67"/>
      <c r="D503" s="68" t="s">
        <v>434</v>
      </c>
      <c r="E503" s="69">
        <v>1</v>
      </c>
      <c r="F503" s="69"/>
      <c r="G503" s="69">
        <v>44.55</v>
      </c>
      <c r="H503" s="69"/>
      <c r="I503" s="69"/>
      <c r="J503" s="69"/>
      <c r="K503" s="69"/>
      <c r="L503" s="70">
        <f>ROUND(E503*G503,2)</f>
        <v>44.55</v>
      </c>
    </row>
    <row r="504" spans="1:12" s="126" customFormat="1" ht="67.5">
      <c r="A504" s="58" t="s">
        <v>521</v>
      </c>
      <c r="B504" s="59" t="s">
        <v>338</v>
      </c>
      <c r="C504" s="60">
        <v>95567</v>
      </c>
      <c r="D504" s="61" t="s">
        <v>265</v>
      </c>
      <c r="E504" s="62"/>
      <c r="F504" s="62"/>
      <c r="G504" s="62"/>
      <c r="H504" s="62"/>
      <c r="I504" s="62"/>
      <c r="J504" s="62"/>
      <c r="K504" s="63" t="s">
        <v>82</v>
      </c>
      <c r="L504" s="64">
        <f>SUM(L505)</f>
        <v>65</v>
      </c>
    </row>
    <row r="505" spans="1:12" s="126" customFormat="1" ht="11.25">
      <c r="A505" s="65"/>
      <c r="B505" s="66"/>
      <c r="C505" s="67"/>
      <c r="D505" s="68" t="s">
        <v>567</v>
      </c>
      <c r="E505" s="69">
        <v>1</v>
      </c>
      <c r="F505" s="69"/>
      <c r="G505" s="69">
        <v>65</v>
      </c>
      <c r="H505" s="69"/>
      <c r="I505" s="69"/>
      <c r="J505" s="69"/>
      <c r="K505" s="69"/>
      <c r="L505" s="70">
        <f>ROUND(E505*G505,2)</f>
        <v>65</v>
      </c>
    </row>
    <row r="506" spans="1:12" s="126" customFormat="1" ht="67.5">
      <c r="A506" s="58" t="s">
        <v>522</v>
      </c>
      <c r="B506" s="59" t="s">
        <v>338</v>
      </c>
      <c r="C506" s="60">
        <v>95568</v>
      </c>
      <c r="D506" s="61" t="s">
        <v>264</v>
      </c>
      <c r="E506" s="62"/>
      <c r="F506" s="62"/>
      <c r="G506" s="62"/>
      <c r="H506" s="62"/>
      <c r="I506" s="62"/>
      <c r="J506" s="62"/>
      <c r="K506" s="63" t="s">
        <v>82</v>
      </c>
      <c r="L506" s="64">
        <f>SUM(L507)</f>
        <v>105</v>
      </c>
    </row>
    <row r="507" spans="1:12" s="126" customFormat="1" ht="11.25">
      <c r="A507" s="65"/>
      <c r="B507" s="66"/>
      <c r="C507" s="67"/>
      <c r="D507" s="68" t="s">
        <v>568</v>
      </c>
      <c r="E507" s="69">
        <v>1</v>
      </c>
      <c r="F507" s="69"/>
      <c r="G507" s="69">
        <v>105</v>
      </c>
      <c r="H507" s="69"/>
      <c r="I507" s="69"/>
      <c r="J507" s="69"/>
      <c r="K507" s="69"/>
      <c r="L507" s="70">
        <f>ROUND(E507*G507,2)</f>
        <v>105</v>
      </c>
    </row>
    <row r="508" spans="1:12" ht="11.25">
      <c r="A508" s="48">
        <v>9</v>
      </c>
      <c r="B508" s="49" t="s">
        <v>560</v>
      </c>
      <c r="C508" s="50"/>
      <c r="D508" s="50"/>
      <c r="E508" s="51"/>
      <c r="F508" s="51"/>
      <c r="G508" s="51"/>
      <c r="H508" s="51"/>
      <c r="I508" s="51"/>
      <c r="J508" s="51"/>
      <c r="K508" s="51"/>
      <c r="L508" s="52"/>
    </row>
    <row r="509" spans="1:12" ht="11.25">
      <c r="A509" s="53" t="s">
        <v>401</v>
      </c>
      <c r="B509" s="54" t="s">
        <v>559</v>
      </c>
      <c r="C509" s="55"/>
      <c r="D509" s="55"/>
      <c r="E509" s="56"/>
      <c r="F509" s="56"/>
      <c r="G509" s="56"/>
      <c r="H509" s="56"/>
      <c r="I509" s="56"/>
      <c r="J509" s="56"/>
      <c r="K509" s="56"/>
      <c r="L509" s="57"/>
    </row>
    <row r="510" spans="1:12" s="126" customFormat="1" ht="56.25">
      <c r="A510" s="58" t="s">
        <v>523</v>
      </c>
      <c r="B510" s="59" t="s">
        <v>338</v>
      </c>
      <c r="C510" s="60">
        <v>89803</v>
      </c>
      <c r="D510" s="61" t="s">
        <v>141</v>
      </c>
      <c r="E510" s="62"/>
      <c r="F510" s="62"/>
      <c r="G510" s="62"/>
      <c r="H510" s="62"/>
      <c r="I510" s="62"/>
      <c r="J510" s="62"/>
      <c r="K510" s="63" t="s">
        <v>81</v>
      </c>
      <c r="L510" s="64">
        <f>SUM(L511)</f>
        <v>1</v>
      </c>
    </row>
    <row r="511" spans="1:12" s="126" customFormat="1" ht="11.25">
      <c r="A511" s="65"/>
      <c r="B511" s="66"/>
      <c r="C511" s="67"/>
      <c r="D511" s="68" t="s">
        <v>448</v>
      </c>
      <c r="E511" s="69">
        <v>1</v>
      </c>
      <c r="F511" s="69"/>
      <c r="G511" s="69"/>
      <c r="H511" s="69"/>
      <c r="I511" s="69"/>
      <c r="J511" s="69"/>
      <c r="K511" s="69"/>
      <c r="L511" s="70">
        <f>ROUND(E511:E511,2)</f>
        <v>1</v>
      </c>
    </row>
    <row r="512" spans="1:12" s="126" customFormat="1" ht="56.25">
      <c r="A512" s="58" t="s">
        <v>538</v>
      </c>
      <c r="B512" s="59" t="s">
        <v>338</v>
      </c>
      <c r="C512" s="60">
        <v>89801</v>
      </c>
      <c r="D512" s="61" t="s">
        <v>142</v>
      </c>
      <c r="E512" s="62"/>
      <c r="F512" s="62"/>
      <c r="G512" s="62"/>
      <c r="H512" s="62"/>
      <c r="I512" s="62"/>
      <c r="J512" s="62"/>
      <c r="K512" s="63" t="s">
        <v>81</v>
      </c>
      <c r="L512" s="64">
        <f>SUM(L513)</f>
        <v>16</v>
      </c>
    </row>
    <row r="513" spans="1:12" s="126" customFormat="1" ht="11.25">
      <c r="A513" s="65"/>
      <c r="B513" s="66"/>
      <c r="C513" s="67"/>
      <c r="D513" s="68" t="s">
        <v>449</v>
      </c>
      <c r="E513" s="69">
        <v>16</v>
      </c>
      <c r="F513" s="69"/>
      <c r="G513" s="69"/>
      <c r="H513" s="69"/>
      <c r="I513" s="69"/>
      <c r="J513" s="69"/>
      <c r="K513" s="69"/>
      <c r="L513" s="70">
        <f>ROUND(E513:E513,2)</f>
        <v>16</v>
      </c>
    </row>
    <row r="514" spans="1:12" s="126" customFormat="1" ht="56.25">
      <c r="A514" s="58" t="s">
        <v>791</v>
      </c>
      <c r="B514" s="59" t="s">
        <v>357</v>
      </c>
      <c r="C514" s="60" t="s">
        <v>494</v>
      </c>
      <c r="D514" s="61" t="s">
        <v>495</v>
      </c>
      <c r="E514" s="62"/>
      <c r="F514" s="62"/>
      <c r="G514" s="62"/>
      <c r="H514" s="62"/>
      <c r="I514" s="62"/>
      <c r="J514" s="62"/>
      <c r="K514" s="63" t="s">
        <v>4</v>
      </c>
      <c r="L514" s="64">
        <f>SUM(L515)</f>
        <v>1</v>
      </c>
    </row>
    <row r="515" spans="1:12" s="126" customFormat="1" ht="11.25">
      <c r="A515" s="65"/>
      <c r="B515" s="66"/>
      <c r="C515" s="67"/>
      <c r="D515" s="68" t="s">
        <v>450</v>
      </c>
      <c r="E515" s="69">
        <v>1</v>
      </c>
      <c r="F515" s="69"/>
      <c r="G515" s="69"/>
      <c r="H515" s="69"/>
      <c r="I515" s="69"/>
      <c r="J515" s="69"/>
      <c r="K515" s="69"/>
      <c r="L515" s="70">
        <f>ROUND(E515:E515,2)</f>
        <v>1</v>
      </c>
    </row>
    <row r="516" spans="1:12" s="126" customFormat="1" ht="56.25">
      <c r="A516" s="58" t="s">
        <v>792</v>
      </c>
      <c r="B516" s="59" t="s">
        <v>338</v>
      </c>
      <c r="C516" s="60">
        <v>89813</v>
      </c>
      <c r="D516" s="61" t="s">
        <v>140</v>
      </c>
      <c r="E516" s="62"/>
      <c r="F516" s="62"/>
      <c r="G516" s="62"/>
      <c r="H516" s="62"/>
      <c r="I516" s="62"/>
      <c r="J516" s="62"/>
      <c r="K516" s="63" t="s">
        <v>81</v>
      </c>
      <c r="L516" s="64">
        <f>SUM(L517)</f>
        <v>5</v>
      </c>
    </row>
    <row r="517" spans="1:12" s="126" customFormat="1" ht="11.25">
      <c r="A517" s="65"/>
      <c r="B517" s="66"/>
      <c r="C517" s="67"/>
      <c r="D517" s="68" t="s">
        <v>451</v>
      </c>
      <c r="E517" s="69">
        <v>5</v>
      </c>
      <c r="F517" s="69"/>
      <c r="G517" s="69"/>
      <c r="H517" s="69"/>
      <c r="I517" s="69"/>
      <c r="J517" s="69"/>
      <c r="K517" s="69"/>
      <c r="L517" s="70">
        <f>ROUND(E517:E517,2)</f>
        <v>5</v>
      </c>
    </row>
    <row r="518" spans="1:12" s="126" customFormat="1" ht="22.5">
      <c r="A518" s="58" t="s">
        <v>793</v>
      </c>
      <c r="B518" s="59" t="s">
        <v>363</v>
      </c>
      <c r="C518" s="60">
        <v>39319</v>
      </c>
      <c r="D518" s="61" t="s">
        <v>280</v>
      </c>
      <c r="E518" s="62"/>
      <c r="F518" s="62"/>
      <c r="G518" s="62"/>
      <c r="H518" s="62"/>
      <c r="I518" s="62"/>
      <c r="J518" s="62"/>
      <c r="K518" s="63" t="s">
        <v>270</v>
      </c>
      <c r="L518" s="64">
        <f>SUM(L519)</f>
        <v>9</v>
      </c>
    </row>
    <row r="519" spans="1:12" s="126" customFormat="1" ht="11.25">
      <c r="A519" s="65"/>
      <c r="B519" s="66"/>
      <c r="C519" s="67"/>
      <c r="D519" s="68" t="s">
        <v>452</v>
      </c>
      <c r="E519" s="69">
        <v>9</v>
      </c>
      <c r="F519" s="69"/>
      <c r="G519" s="69"/>
      <c r="H519" s="69"/>
      <c r="I519" s="69"/>
      <c r="J519" s="69"/>
      <c r="K519" s="69"/>
      <c r="L519" s="70">
        <f>ROUND(E519:E519,2)</f>
        <v>9</v>
      </c>
    </row>
    <row r="520" spans="1:12" s="126" customFormat="1" ht="45">
      <c r="A520" s="58" t="s">
        <v>1193</v>
      </c>
      <c r="B520" s="59" t="s">
        <v>338</v>
      </c>
      <c r="C520" s="60">
        <v>89798</v>
      </c>
      <c r="D520" s="61" t="s">
        <v>174</v>
      </c>
      <c r="E520" s="62"/>
      <c r="F520" s="62"/>
      <c r="G520" s="62"/>
      <c r="H520" s="62"/>
      <c r="I520" s="62"/>
      <c r="J520" s="62"/>
      <c r="K520" s="63" t="s">
        <v>82</v>
      </c>
      <c r="L520" s="64">
        <f>SUM(L521:L522)</f>
        <v>35.160000000000004</v>
      </c>
    </row>
    <row r="521" spans="1:12" s="126" customFormat="1" ht="22.5">
      <c r="A521" s="65"/>
      <c r="B521" s="66"/>
      <c r="C521" s="67"/>
      <c r="D521" s="68" t="s">
        <v>453</v>
      </c>
      <c r="E521" s="69">
        <v>1</v>
      </c>
      <c r="F521" s="69"/>
      <c r="G521" s="69">
        <v>6.97</v>
      </c>
      <c r="H521" s="69"/>
      <c r="I521" s="69"/>
      <c r="J521" s="69"/>
      <c r="K521" s="69"/>
      <c r="L521" s="70">
        <f>ROUND(E521*G521,2)</f>
        <v>6.97</v>
      </c>
    </row>
    <row r="522" spans="1:12" s="126" customFormat="1" ht="11.25">
      <c r="A522" s="65"/>
      <c r="B522" s="66"/>
      <c r="C522" s="67"/>
      <c r="D522" s="68" t="s">
        <v>454</v>
      </c>
      <c r="E522" s="69">
        <v>1</v>
      </c>
      <c r="F522" s="69"/>
      <c r="G522" s="69">
        <v>28.19</v>
      </c>
      <c r="H522" s="69"/>
      <c r="I522" s="69"/>
      <c r="J522" s="69"/>
      <c r="K522" s="69"/>
      <c r="L522" s="70">
        <f>ROUND(E522*G522,2)</f>
        <v>28.19</v>
      </c>
    </row>
    <row r="523" spans="1:12" s="126" customFormat="1" ht="22.5">
      <c r="A523" s="58" t="s">
        <v>1195</v>
      </c>
      <c r="B523" s="59" t="s">
        <v>363</v>
      </c>
      <c r="C523" s="60">
        <v>11655</v>
      </c>
      <c r="D523" s="61" t="s">
        <v>283</v>
      </c>
      <c r="E523" s="62"/>
      <c r="F523" s="62"/>
      <c r="G523" s="62"/>
      <c r="H523" s="62"/>
      <c r="I523" s="62"/>
      <c r="J523" s="62"/>
      <c r="K523" s="63" t="s">
        <v>270</v>
      </c>
      <c r="L523" s="64">
        <f>SUM(L524)</f>
        <v>3</v>
      </c>
    </row>
    <row r="524" spans="1:12" s="126" customFormat="1" ht="11.25">
      <c r="A524" s="65"/>
      <c r="B524" s="66"/>
      <c r="C524" s="67"/>
      <c r="D524" s="68" t="s">
        <v>456</v>
      </c>
      <c r="E524" s="69">
        <v>3</v>
      </c>
      <c r="F524" s="69"/>
      <c r="G524" s="69"/>
      <c r="H524" s="69"/>
      <c r="I524" s="69"/>
      <c r="J524" s="69"/>
      <c r="K524" s="69"/>
      <c r="L524" s="70">
        <f>ROUND(E524:E524,2)</f>
        <v>3</v>
      </c>
    </row>
    <row r="525" spans="1:12" s="126" customFormat="1" ht="56.25">
      <c r="A525" s="58" t="s">
        <v>1196</v>
      </c>
      <c r="B525" s="59" t="s">
        <v>338</v>
      </c>
      <c r="C525" s="60">
        <v>89825</v>
      </c>
      <c r="D525" s="61" t="s">
        <v>139</v>
      </c>
      <c r="E525" s="62"/>
      <c r="F525" s="62"/>
      <c r="G525" s="62"/>
      <c r="H525" s="62"/>
      <c r="I525" s="62"/>
      <c r="J525" s="62"/>
      <c r="K525" s="63" t="s">
        <v>81</v>
      </c>
      <c r="L525" s="64">
        <f>SUM(L526)</f>
        <v>12</v>
      </c>
    </row>
    <row r="526" spans="1:12" s="126" customFormat="1" ht="11.25">
      <c r="A526" s="65"/>
      <c r="B526" s="66"/>
      <c r="C526" s="67"/>
      <c r="D526" s="68" t="s">
        <v>455</v>
      </c>
      <c r="E526" s="69">
        <v>12</v>
      </c>
      <c r="F526" s="69"/>
      <c r="G526" s="69"/>
      <c r="H526" s="69"/>
      <c r="I526" s="69"/>
      <c r="J526" s="69"/>
      <c r="K526" s="69"/>
      <c r="L526" s="70">
        <f>ROUND(E526:E526,2)</f>
        <v>12</v>
      </c>
    </row>
    <row r="527" spans="1:12" ht="11.25">
      <c r="A527" s="48">
        <v>10</v>
      </c>
      <c r="B527" s="49" t="s">
        <v>498</v>
      </c>
      <c r="C527" s="50"/>
      <c r="D527" s="50"/>
      <c r="E527" s="51"/>
      <c r="F527" s="51"/>
      <c r="G527" s="51"/>
      <c r="H527" s="51"/>
      <c r="I527" s="51"/>
      <c r="J527" s="51"/>
      <c r="K527" s="51"/>
      <c r="L527" s="52"/>
    </row>
    <row r="528" spans="1:12" ht="11.25">
      <c r="A528" s="53" t="s">
        <v>404</v>
      </c>
      <c r="B528" s="54" t="s">
        <v>49</v>
      </c>
      <c r="C528" s="55"/>
      <c r="D528" s="55"/>
      <c r="E528" s="56"/>
      <c r="F528" s="56"/>
      <c r="G528" s="56"/>
      <c r="H528" s="56"/>
      <c r="I528" s="56"/>
      <c r="J528" s="56"/>
      <c r="K528" s="56"/>
      <c r="L528" s="57"/>
    </row>
    <row r="529" spans="1:12" s="126" customFormat="1" ht="101.25">
      <c r="A529" s="58" t="s">
        <v>524</v>
      </c>
      <c r="B529" s="59" t="s">
        <v>338</v>
      </c>
      <c r="C529" s="60">
        <v>90105</v>
      </c>
      <c r="D529" s="61" t="s">
        <v>112</v>
      </c>
      <c r="E529" s="62"/>
      <c r="F529" s="62"/>
      <c r="G529" s="62"/>
      <c r="H529" s="62"/>
      <c r="I529" s="62"/>
      <c r="J529" s="62"/>
      <c r="K529" s="63" t="s">
        <v>86</v>
      </c>
      <c r="L529" s="64">
        <f>SUM(L530)</f>
        <v>42.8</v>
      </c>
    </row>
    <row r="530" spans="1:12" s="126" customFormat="1" ht="11.25">
      <c r="A530" s="65"/>
      <c r="B530" s="66"/>
      <c r="C530" s="67"/>
      <c r="D530" s="68" t="s">
        <v>535</v>
      </c>
      <c r="E530" s="69">
        <v>1</v>
      </c>
      <c r="F530" s="69"/>
      <c r="G530" s="69">
        <v>107</v>
      </c>
      <c r="H530" s="69">
        <v>0.4</v>
      </c>
      <c r="I530" s="69">
        <v>1</v>
      </c>
      <c r="J530" s="69"/>
      <c r="K530" s="69"/>
      <c r="L530" s="70">
        <f>ROUND(E530*(G530*H530*I530),2)</f>
        <v>42.8</v>
      </c>
    </row>
    <row r="531" spans="1:12" s="126" customFormat="1" ht="22.5">
      <c r="A531" s="58" t="s">
        <v>533</v>
      </c>
      <c r="B531" s="59" t="s">
        <v>338</v>
      </c>
      <c r="C531" s="60">
        <v>93382</v>
      </c>
      <c r="D531" s="61" t="s">
        <v>105</v>
      </c>
      <c r="E531" s="62"/>
      <c r="F531" s="62"/>
      <c r="G531" s="62"/>
      <c r="H531" s="62"/>
      <c r="I531" s="62"/>
      <c r="J531" s="62"/>
      <c r="K531" s="63" t="s">
        <v>86</v>
      </c>
      <c r="L531" s="64">
        <f>SUM(L532:L533)</f>
        <v>29.349999999999998</v>
      </c>
    </row>
    <row r="532" spans="1:12" s="126" customFormat="1" ht="11.25">
      <c r="A532" s="65"/>
      <c r="B532" s="66"/>
      <c r="C532" s="67"/>
      <c r="D532" s="68" t="s">
        <v>536</v>
      </c>
      <c r="E532" s="69">
        <v>1</v>
      </c>
      <c r="F532" s="69"/>
      <c r="G532" s="69">
        <v>107</v>
      </c>
      <c r="H532" s="69">
        <v>0.4</v>
      </c>
      <c r="I532" s="69">
        <v>1</v>
      </c>
      <c r="J532" s="69"/>
      <c r="K532" s="69"/>
      <c r="L532" s="70">
        <f>ROUND(E532*(G532*H532*I532),2)</f>
        <v>42.8</v>
      </c>
    </row>
    <row r="533" spans="1:12" s="126" customFormat="1" ht="11.25">
      <c r="A533" s="65"/>
      <c r="B533" s="66"/>
      <c r="C533" s="67"/>
      <c r="D533" s="68" t="s">
        <v>537</v>
      </c>
      <c r="E533" s="69">
        <v>-1</v>
      </c>
      <c r="F533" s="69">
        <v>0.4</v>
      </c>
      <c r="G533" s="69">
        <v>107</v>
      </c>
      <c r="H533" s="69"/>
      <c r="I533" s="69"/>
      <c r="J533" s="69"/>
      <c r="K533" s="69"/>
      <c r="L533" s="70">
        <f>ROUND(E533*(PI()*((F533/2)^2)*G533),2)</f>
        <v>-13.45</v>
      </c>
    </row>
    <row r="534" spans="1:12" ht="11.25">
      <c r="A534" s="53" t="s">
        <v>1197</v>
      </c>
      <c r="B534" s="54" t="s">
        <v>499</v>
      </c>
      <c r="C534" s="55"/>
      <c r="D534" s="55"/>
      <c r="E534" s="56"/>
      <c r="F534" s="56"/>
      <c r="G534" s="56"/>
      <c r="H534" s="56"/>
      <c r="I534" s="56"/>
      <c r="J534" s="56"/>
      <c r="K534" s="56"/>
      <c r="L534" s="57"/>
    </row>
    <row r="535" spans="1:12" s="126" customFormat="1" ht="22.5">
      <c r="A535" s="58" t="s">
        <v>1198</v>
      </c>
      <c r="B535" s="59" t="s">
        <v>342</v>
      </c>
      <c r="C535" s="60" t="s">
        <v>573</v>
      </c>
      <c r="D535" s="61" t="s">
        <v>547</v>
      </c>
      <c r="E535" s="62"/>
      <c r="F535" s="62"/>
      <c r="G535" s="62"/>
      <c r="H535" s="62"/>
      <c r="I535" s="62"/>
      <c r="J535" s="62"/>
      <c r="K535" s="63" t="s">
        <v>4</v>
      </c>
      <c r="L535" s="64">
        <f>SUM(L536)</f>
        <v>4</v>
      </c>
    </row>
    <row r="536" spans="1:12" s="126" customFormat="1" ht="11.25">
      <c r="A536" s="65"/>
      <c r="B536" s="66"/>
      <c r="C536" s="67"/>
      <c r="D536" s="68" t="s">
        <v>457</v>
      </c>
      <c r="E536" s="69">
        <v>4</v>
      </c>
      <c r="F536" s="69"/>
      <c r="G536" s="69"/>
      <c r="H536" s="69"/>
      <c r="I536" s="69"/>
      <c r="J536" s="69"/>
      <c r="K536" s="69"/>
      <c r="L536" s="70">
        <f>ROUND(E536,2)</f>
        <v>4</v>
      </c>
    </row>
    <row r="537" spans="1:12" s="126" customFormat="1" ht="33.75">
      <c r="A537" s="58" t="s">
        <v>1199</v>
      </c>
      <c r="B537" s="59" t="s">
        <v>338</v>
      </c>
      <c r="C537" s="60">
        <v>100860</v>
      </c>
      <c r="D537" s="61" t="s">
        <v>122</v>
      </c>
      <c r="E537" s="62"/>
      <c r="F537" s="62"/>
      <c r="G537" s="62"/>
      <c r="H537" s="62"/>
      <c r="I537" s="62"/>
      <c r="J537" s="62"/>
      <c r="K537" s="63" t="s">
        <v>81</v>
      </c>
      <c r="L537" s="64">
        <f>SUM(L538)</f>
        <v>8</v>
      </c>
    </row>
    <row r="538" spans="1:12" s="126" customFormat="1" ht="11.25">
      <c r="A538" s="65"/>
      <c r="B538" s="66"/>
      <c r="C538" s="67"/>
      <c r="D538" s="68" t="s">
        <v>458</v>
      </c>
      <c r="E538" s="69">
        <v>8</v>
      </c>
      <c r="F538" s="69"/>
      <c r="G538" s="69"/>
      <c r="H538" s="69"/>
      <c r="I538" s="69"/>
      <c r="J538" s="69"/>
      <c r="K538" s="69"/>
      <c r="L538" s="70">
        <f>ROUND(E538,2)</f>
        <v>8</v>
      </c>
    </row>
    <row r="539" spans="1:12" s="126" customFormat="1" ht="33.75">
      <c r="A539" s="58" t="s">
        <v>1200</v>
      </c>
      <c r="B539" s="59" t="s">
        <v>338</v>
      </c>
      <c r="C539" s="60">
        <v>100858</v>
      </c>
      <c r="D539" s="61" t="s">
        <v>123</v>
      </c>
      <c r="E539" s="62"/>
      <c r="F539" s="62"/>
      <c r="G539" s="62"/>
      <c r="H539" s="62"/>
      <c r="I539" s="62"/>
      <c r="J539" s="62"/>
      <c r="K539" s="63" t="s">
        <v>81</v>
      </c>
      <c r="L539" s="64">
        <f>SUM(L540)</f>
        <v>4</v>
      </c>
    </row>
    <row r="540" spans="1:12" s="126" customFormat="1" ht="11.25">
      <c r="A540" s="65"/>
      <c r="B540" s="66"/>
      <c r="C540" s="67"/>
      <c r="D540" s="68" t="s">
        <v>459</v>
      </c>
      <c r="E540" s="69">
        <v>4</v>
      </c>
      <c r="F540" s="69"/>
      <c r="G540" s="69"/>
      <c r="H540" s="69"/>
      <c r="I540" s="69"/>
      <c r="J540" s="69"/>
      <c r="K540" s="69"/>
      <c r="L540" s="70">
        <f>ROUND(E540,2)</f>
        <v>4</v>
      </c>
    </row>
    <row r="541" spans="1:12" s="126" customFormat="1" ht="33.75">
      <c r="A541" s="58" t="s">
        <v>1201</v>
      </c>
      <c r="B541" s="59" t="s">
        <v>338</v>
      </c>
      <c r="C541" s="60">
        <v>86906</v>
      </c>
      <c r="D541" s="61" t="s">
        <v>125</v>
      </c>
      <c r="E541" s="62"/>
      <c r="F541" s="62"/>
      <c r="G541" s="62"/>
      <c r="H541" s="62"/>
      <c r="I541" s="62"/>
      <c r="J541" s="62"/>
      <c r="K541" s="63" t="s">
        <v>81</v>
      </c>
      <c r="L541" s="64">
        <f>SUM(L542)</f>
        <v>16</v>
      </c>
    </row>
    <row r="542" spans="1:12" s="126" customFormat="1" ht="11.25">
      <c r="A542" s="65"/>
      <c r="B542" s="66"/>
      <c r="C542" s="67"/>
      <c r="D542" s="68" t="s">
        <v>460</v>
      </c>
      <c r="E542" s="69">
        <v>16</v>
      </c>
      <c r="F542" s="69"/>
      <c r="G542" s="69"/>
      <c r="H542" s="69"/>
      <c r="I542" s="69"/>
      <c r="J542" s="69"/>
      <c r="K542" s="69"/>
      <c r="L542" s="70">
        <f>ROUND(E542,2)</f>
        <v>16</v>
      </c>
    </row>
    <row r="543" spans="1:12" s="126" customFormat="1" ht="33.75">
      <c r="A543" s="58" t="s">
        <v>1202</v>
      </c>
      <c r="B543" s="59" t="s">
        <v>338</v>
      </c>
      <c r="C543" s="60">
        <v>86888</v>
      </c>
      <c r="D543" s="61" t="s">
        <v>127</v>
      </c>
      <c r="E543" s="62"/>
      <c r="F543" s="62"/>
      <c r="G543" s="62"/>
      <c r="H543" s="62"/>
      <c r="I543" s="62"/>
      <c r="J543" s="62"/>
      <c r="K543" s="63" t="s">
        <v>81</v>
      </c>
      <c r="L543" s="64">
        <f>SUM(L544)</f>
        <v>19</v>
      </c>
    </row>
    <row r="544" spans="1:12" s="126" customFormat="1" ht="11.25">
      <c r="A544" s="65"/>
      <c r="B544" s="66"/>
      <c r="C544" s="67"/>
      <c r="D544" s="68" t="s">
        <v>461</v>
      </c>
      <c r="E544" s="69">
        <v>19</v>
      </c>
      <c r="F544" s="69"/>
      <c r="G544" s="69"/>
      <c r="H544" s="69"/>
      <c r="I544" s="69"/>
      <c r="J544" s="69"/>
      <c r="K544" s="69"/>
      <c r="L544" s="70">
        <f>ROUND(E544,2)</f>
        <v>19</v>
      </c>
    </row>
    <row r="545" spans="1:12" s="126" customFormat="1" ht="33.75">
      <c r="A545" s="58" t="s">
        <v>1203</v>
      </c>
      <c r="B545" s="59" t="s">
        <v>338</v>
      </c>
      <c r="C545" s="60">
        <v>90371</v>
      </c>
      <c r="D545" s="61" t="s">
        <v>115</v>
      </c>
      <c r="E545" s="62"/>
      <c r="F545" s="62"/>
      <c r="G545" s="62"/>
      <c r="H545" s="62"/>
      <c r="I545" s="62"/>
      <c r="J545" s="62"/>
      <c r="K545" s="63" t="s">
        <v>81</v>
      </c>
      <c r="L545" s="64">
        <f>SUM(L546)</f>
        <v>8</v>
      </c>
    </row>
    <row r="546" spans="1:12" s="126" customFormat="1" ht="11.25">
      <c r="A546" s="65"/>
      <c r="B546" s="66"/>
      <c r="C546" s="67"/>
      <c r="D546" s="68" t="s">
        <v>462</v>
      </c>
      <c r="E546" s="69">
        <v>8</v>
      </c>
      <c r="F546" s="69"/>
      <c r="G546" s="69"/>
      <c r="H546" s="69"/>
      <c r="I546" s="69"/>
      <c r="J546" s="69"/>
      <c r="K546" s="69"/>
      <c r="L546" s="70">
        <f>ROUND(E546,2)</f>
        <v>8</v>
      </c>
    </row>
    <row r="547" spans="1:12" s="126" customFormat="1" ht="78.75">
      <c r="A547" s="58" t="s">
        <v>1204</v>
      </c>
      <c r="B547" s="59" t="s">
        <v>338</v>
      </c>
      <c r="C547" s="60">
        <v>94793</v>
      </c>
      <c r="D547" s="61" t="s">
        <v>114</v>
      </c>
      <c r="E547" s="62"/>
      <c r="F547" s="62"/>
      <c r="G547" s="62"/>
      <c r="H547" s="62"/>
      <c r="I547" s="62"/>
      <c r="J547" s="62"/>
      <c r="K547" s="63" t="s">
        <v>81</v>
      </c>
      <c r="L547" s="64">
        <f>SUM(L548)</f>
        <v>1</v>
      </c>
    </row>
    <row r="548" spans="1:12" s="126" customFormat="1" ht="11.25">
      <c r="A548" s="65"/>
      <c r="B548" s="66"/>
      <c r="C548" s="67"/>
      <c r="D548" s="68" t="s">
        <v>463</v>
      </c>
      <c r="E548" s="69">
        <v>1</v>
      </c>
      <c r="F548" s="69"/>
      <c r="G548" s="69"/>
      <c r="H548" s="69"/>
      <c r="I548" s="69"/>
      <c r="J548" s="69"/>
      <c r="K548" s="69"/>
      <c r="L548" s="70">
        <f>ROUND(E548,2)</f>
        <v>1</v>
      </c>
    </row>
    <row r="549" spans="1:12" s="126" customFormat="1" ht="56.25">
      <c r="A549" s="58" t="s">
        <v>1205</v>
      </c>
      <c r="B549" s="59" t="s">
        <v>338</v>
      </c>
      <c r="C549" s="60">
        <v>89987</v>
      </c>
      <c r="D549" s="61" t="s">
        <v>116</v>
      </c>
      <c r="E549" s="62"/>
      <c r="F549" s="62"/>
      <c r="G549" s="62"/>
      <c r="H549" s="62"/>
      <c r="I549" s="62"/>
      <c r="J549" s="62"/>
      <c r="K549" s="63" t="s">
        <v>81</v>
      </c>
      <c r="L549" s="64">
        <f>SUM(L550)</f>
        <v>10</v>
      </c>
    </row>
    <row r="550" spans="1:12" s="126" customFormat="1" ht="11.25">
      <c r="A550" s="65"/>
      <c r="B550" s="66"/>
      <c r="C550" s="67"/>
      <c r="D550" s="68" t="s">
        <v>464</v>
      </c>
      <c r="E550" s="69">
        <v>10</v>
      </c>
      <c r="F550" s="69"/>
      <c r="G550" s="69"/>
      <c r="H550" s="69"/>
      <c r="I550" s="69"/>
      <c r="J550" s="69"/>
      <c r="K550" s="69"/>
      <c r="L550" s="70">
        <f>ROUND(E550,2)</f>
        <v>10</v>
      </c>
    </row>
    <row r="551" spans="1:12" s="126" customFormat="1" ht="22.5">
      <c r="A551" s="58" t="s">
        <v>1206</v>
      </c>
      <c r="B551" s="59" t="s">
        <v>342</v>
      </c>
      <c r="C551" s="60" t="s">
        <v>347</v>
      </c>
      <c r="D551" s="61" t="s">
        <v>574</v>
      </c>
      <c r="E551" s="62"/>
      <c r="F551" s="62"/>
      <c r="G551" s="62"/>
      <c r="H551" s="62"/>
      <c r="I551" s="62"/>
      <c r="J551" s="62"/>
      <c r="K551" s="63" t="s">
        <v>4</v>
      </c>
      <c r="L551" s="64">
        <f>SUM(L552)</f>
        <v>19</v>
      </c>
    </row>
    <row r="552" spans="1:12" s="126" customFormat="1" ht="22.5">
      <c r="A552" s="65"/>
      <c r="B552" s="66"/>
      <c r="C552" s="67"/>
      <c r="D552" s="68" t="s">
        <v>480</v>
      </c>
      <c r="E552" s="69">
        <v>19</v>
      </c>
      <c r="F552" s="69"/>
      <c r="G552" s="69"/>
      <c r="H552" s="69"/>
      <c r="I552" s="69"/>
      <c r="J552" s="69"/>
      <c r="K552" s="69"/>
      <c r="L552" s="70">
        <f>ROUND(E552,2)</f>
        <v>19</v>
      </c>
    </row>
    <row r="553" spans="1:12" s="126" customFormat="1" ht="33.75">
      <c r="A553" s="58" t="s">
        <v>1207</v>
      </c>
      <c r="B553" s="59" t="s">
        <v>338</v>
      </c>
      <c r="C553" s="60">
        <v>86884</v>
      </c>
      <c r="D553" s="61" t="s">
        <v>128</v>
      </c>
      <c r="E553" s="62"/>
      <c r="F553" s="62"/>
      <c r="G553" s="62"/>
      <c r="H553" s="62"/>
      <c r="I553" s="62"/>
      <c r="J553" s="62"/>
      <c r="K553" s="63" t="s">
        <v>81</v>
      </c>
      <c r="L553" s="64">
        <f>SUM(L554)</f>
        <v>20</v>
      </c>
    </row>
    <row r="554" spans="1:12" s="126" customFormat="1" ht="11.25">
      <c r="A554" s="65"/>
      <c r="B554" s="66"/>
      <c r="C554" s="67"/>
      <c r="D554" s="68" t="s">
        <v>481</v>
      </c>
      <c r="E554" s="69">
        <v>20</v>
      </c>
      <c r="F554" s="69"/>
      <c r="G554" s="69"/>
      <c r="H554" s="69"/>
      <c r="I554" s="69"/>
      <c r="J554" s="69"/>
      <c r="K554" s="69"/>
      <c r="L554" s="70">
        <f>ROUND(E554,2)</f>
        <v>20</v>
      </c>
    </row>
    <row r="555" spans="1:12" s="126" customFormat="1" ht="56.25">
      <c r="A555" s="58" t="s">
        <v>1208</v>
      </c>
      <c r="B555" s="59" t="s">
        <v>338</v>
      </c>
      <c r="C555" s="60">
        <v>89366</v>
      </c>
      <c r="D555" s="61" t="s">
        <v>171</v>
      </c>
      <c r="E555" s="62"/>
      <c r="F555" s="62"/>
      <c r="G555" s="62"/>
      <c r="H555" s="62"/>
      <c r="I555" s="62"/>
      <c r="J555" s="62"/>
      <c r="K555" s="63" t="s">
        <v>81</v>
      </c>
      <c r="L555" s="64">
        <f>SUM(L556)</f>
        <v>19</v>
      </c>
    </row>
    <row r="556" spans="1:12" s="126" customFormat="1" ht="11.25">
      <c r="A556" s="65"/>
      <c r="B556" s="66"/>
      <c r="C556" s="67"/>
      <c r="D556" s="68" t="s">
        <v>476</v>
      </c>
      <c r="E556" s="69">
        <v>19</v>
      </c>
      <c r="F556" s="69"/>
      <c r="G556" s="69"/>
      <c r="H556" s="69"/>
      <c r="I556" s="69"/>
      <c r="J556" s="69"/>
      <c r="K556" s="69"/>
      <c r="L556" s="70">
        <f>ROUND(E556,2)</f>
        <v>19</v>
      </c>
    </row>
    <row r="557" spans="1:12" s="126" customFormat="1" ht="67.5">
      <c r="A557" s="58" t="s">
        <v>1209</v>
      </c>
      <c r="B557" s="59" t="s">
        <v>338</v>
      </c>
      <c r="C557" s="60">
        <v>94710</v>
      </c>
      <c r="D557" s="61" t="s">
        <v>135</v>
      </c>
      <c r="E557" s="62"/>
      <c r="F557" s="62"/>
      <c r="G557" s="62"/>
      <c r="H557" s="62"/>
      <c r="I557" s="62"/>
      <c r="J557" s="62"/>
      <c r="K557" s="63" t="s">
        <v>81</v>
      </c>
      <c r="L557" s="64">
        <f>SUM(L558)</f>
        <v>1</v>
      </c>
    </row>
    <row r="558" spans="1:12" s="126" customFormat="1" ht="22.5">
      <c r="A558" s="65"/>
      <c r="B558" s="66"/>
      <c r="C558" s="67"/>
      <c r="D558" s="68" t="s">
        <v>465</v>
      </c>
      <c r="E558" s="69">
        <v>1</v>
      </c>
      <c r="F558" s="69"/>
      <c r="G558" s="69"/>
      <c r="H558" s="69"/>
      <c r="I558" s="69"/>
      <c r="J558" s="69"/>
      <c r="K558" s="69"/>
      <c r="L558" s="70">
        <f>ROUND(E558,2)</f>
        <v>1</v>
      </c>
    </row>
    <row r="559" spans="1:12" s="126" customFormat="1" ht="67.5">
      <c r="A559" s="58" t="s">
        <v>1210</v>
      </c>
      <c r="B559" s="59" t="s">
        <v>338</v>
      </c>
      <c r="C559" s="60">
        <v>94656</v>
      </c>
      <c r="D559" s="61" t="s">
        <v>136</v>
      </c>
      <c r="E559" s="62"/>
      <c r="F559" s="62"/>
      <c r="G559" s="62"/>
      <c r="H559" s="62"/>
      <c r="I559" s="62"/>
      <c r="J559" s="62"/>
      <c r="K559" s="63" t="s">
        <v>81</v>
      </c>
      <c r="L559" s="64">
        <f>SUM(L560)</f>
        <v>20</v>
      </c>
    </row>
    <row r="560" spans="1:12" s="126" customFormat="1" ht="22.5">
      <c r="A560" s="65"/>
      <c r="B560" s="66"/>
      <c r="C560" s="67"/>
      <c r="D560" s="68" t="s">
        <v>466</v>
      </c>
      <c r="E560" s="69">
        <v>20</v>
      </c>
      <c r="F560" s="69"/>
      <c r="G560" s="69"/>
      <c r="H560" s="69"/>
      <c r="I560" s="69"/>
      <c r="J560" s="69"/>
      <c r="K560" s="69"/>
      <c r="L560" s="70">
        <f>ROUND(E560,2)</f>
        <v>20</v>
      </c>
    </row>
    <row r="561" spans="1:12" s="126" customFormat="1" ht="45">
      <c r="A561" s="58" t="s">
        <v>1211</v>
      </c>
      <c r="B561" s="59" t="s">
        <v>338</v>
      </c>
      <c r="C561" s="60">
        <v>89572</v>
      </c>
      <c r="D561" s="61" t="s">
        <v>157</v>
      </c>
      <c r="E561" s="62"/>
      <c r="F561" s="62"/>
      <c r="G561" s="62"/>
      <c r="H561" s="62"/>
      <c r="I561" s="62"/>
      <c r="J561" s="62"/>
      <c r="K561" s="63" t="s">
        <v>81</v>
      </c>
      <c r="L561" s="64">
        <f>SUM(L562)</f>
        <v>2</v>
      </c>
    </row>
    <row r="562" spans="1:12" s="126" customFormat="1" ht="22.5">
      <c r="A562" s="65"/>
      <c r="B562" s="66"/>
      <c r="C562" s="67"/>
      <c r="D562" s="68" t="s">
        <v>467</v>
      </c>
      <c r="E562" s="69">
        <v>2</v>
      </c>
      <c r="F562" s="69"/>
      <c r="G562" s="69"/>
      <c r="H562" s="69"/>
      <c r="I562" s="69"/>
      <c r="J562" s="69"/>
      <c r="K562" s="69"/>
      <c r="L562" s="70">
        <f>ROUND(E562,2)</f>
        <v>2</v>
      </c>
    </row>
    <row r="563" spans="1:12" s="126" customFormat="1" ht="45">
      <c r="A563" s="58" t="s">
        <v>1212</v>
      </c>
      <c r="B563" s="59" t="s">
        <v>357</v>
      </c>
      <c r="C563" s="60" t="s">
        <v>478</v>
      </c>
      <c r="D563" s="61" t="s">
        <v>477</v>
      </c>
      <c r="E563" s="62"/>
      <c r="F563" s="62"/>
      <c r="G563" s="62"/>
      <c r="H563" s="62"/>
      <c r="I563" s="62"/>
      <c r="J563" s="62"/>
      <c r="K563" s="63" t="s">
        <v>4</v>
      </c>
      <c r="L563" s="64">
        <f>SUM(L564)</f>
        <v>2</v>
      </c>
    </row>
    <row r="564" spans="1:12" s="126" customFormat="1" ht="11.25">
      <c r="A564" s="65"/>
      <c r="B564" s="66"/>
      <c r="C564" s="67"/>
      <c r="D564" s="68" t="s">
        <v>468</v>
      </c>
      <c r="E564" s="69">
        <v>2</v>
      </c>
      <c r="F564" s="69"/>
      <c r="G564" s="69"/>
      <c r="H564" s="69"/>
      <c r="I564" s="69"/>
      <c r="J564" s="69"/>
      <c r="K564" s="69"/>
      <c r="L564" s="70">
        <f>ROUND(E564,2)</f>
        <v>2</v>
      </c>
    </row>
    <row r="565" spans="1:12" s="126" customFormat="1" ht="33.75">
      <c r="A565" s="58" t="s">
        <v>1213</v>
      </c>
      <c r="B565" s="59" t="s">
        <v>338</v>
      </c>
      <c r="C565" s="60">
        <v>89481</v>
      </c>
      <c r="D565" s="61" t="s">
        <v>168</v>
      </c>
      <c r="E565" s="62"/>
      <c r="F565" s="62"/>
      <c r="G565" s="62"/>
      <c r="H565" s="62"/>
      <c r="I565" s="62"/>
      <c r="J565" s="62"/>
      <c r="K565" s="63" t="s">
        <v>81</v>
      </c>
      <c r="L565" s="64">
        <f>SUM(L566)</f>
        <v>72</v>
      </c>
    </row>
    <row r="566" spans="1:12" s="126" customFormat="1" ht="11.25">
      <c r="A566" s="65"/>
      <c r="B566" s="66"/>
      <c r="C566" s="67"/>
      <c r="D566" s="68" t="s">
        <v>469</v>
      </c>
      <c r="E566" s="69">
        <v>72</v>
      </c>
      <c r="F566" s="69"/>
      <c r="G566" s="69"/>
      <c r="H566" s="69"/>
      <c r="I566" s="69"/>
      <c r="J566" s="69"/>
      <c r="K566" s="69"/>
      <c r="L566" s="70">
        <f>ROUND(E566,2)</f>
        <v>72</v>
      </c>
    </row>
    <row r="567" spans="1:12" s="126" customFormat="1" ht="33.75">
      <c r="A567" s="58" t="s">
        <v>1214</v>
      </c>
      <c r="B567" s="59" t="s">
        <v>338</v>
      </c>
      <c r="C567" s="60">
        <v>89497</v>
      </c>
      <c r="D567" s="61" t="s">
        <v>167</v>
      </c>
      <c r="E567" s="62"/>
      <c r="F567" s="62"/>
      <c r="G567" s="62"/>
      <c r="H567" s="62"/>
      <c r="I567" s="62"/>
      <c r="J567" s="62"/>
      <c r="K567" s="63" t="s">
        <v>81</v>
      </c>
      <c r="L567" s="64">
        <f>SUM(L568)</f>
        <v>7</v>
      </c>
    </row>
    <row r="568" spans="1:12" s="126" customFormat="1" ht="11.25">
      <c r="A568" s="65"/>
      <c r="B568" s="66"/>
      <c r="C568" s="67"/>
      <c r="D568" s="68" t="s">
        <v>470</v>
      </c>
      <c r="E568" s="69">
        <v>7</v>
      </c>
      <c r="F568" s="69"/>
      <c r="G568" s="69"/>
      <c r="H568" s="69"/>
      <c r="I568" s="69"/>
      <c r="J568" s="69"/>
      <c r="K568" s="69"/>
      <c r="L568" s="70">
        <f>ROUND(E568,2)</f>
        <v>7</v>
      </c>
    </row>
    <row r="569" spans="1:12" s="126" customFormat="1" ht="45">
      <c r="A569" s="58" t="s">
        <v>1215</v>
      </c>
      <c r="B569" s="59" t="s">
        <v>338</v>
      </c>
      <c r="C569" s="60">
        <v>89402</v>
      </c>
      <c r="D569" s="61" t="s">
        <v>182</v>
      </c>
      <c r="E569" s="62"/>
      <c r="F569" s="62"/>
      <c r="G569" s="62"/>
      <c r="H569" s="62"/>
      <c r="I569" s="62"/>
      <c r="J569" s="62"/>
      <c r="K569" s="63" t="s">
        <v>82</v>
      </c>
      <c r="L569" s="64">
        <f>SUM(L570)</f>
        <v>173.98</v>
      </c>
    </row>
    <row r="570" spans="1:12" s="126" customFormat="1" ht="11.25">
      <c r="A570" s="65"/>
      <c r="B570" s="66"/>
      <c r="C570" s="67"/>
      <c r="D570" s="68" t="s">
        <v>471</v>
      </c>
      <c r="E570" s="69">
        <v>1</v>
      </c>
      <c r="F570" s="69"/>
      <c r="G570" s="69">
        <v>173.98</v>
      </c>
      <c r="H570" s="69"/>
      <c r="I570" s="69"/>
      <c r="J570" s="69"/>
      <c r="K570" s="69"/>
      <c r="L570" s="70">
        <f>ROUND(E570*G570,2)</f>
        <v>173.98</v>
      </c>
    </row>
    <row r="571" spans="1:12" s="126" customFormat="1" ht="33.75">
      <c r="A571" s="58" t="s">
        <v>1216</v>
      </c>
      <c r="B571" s="59" t="s">
        <v>338</v>
      </c>
      <c r="C571" s="60">
        <v>89448</v>
      </c>
      <c r="D571" s="61" t="s">
        <v>181</v>
      </c>
      <c r="E571" s="62"/>
      <c r="F571" s="62"/>
      <c r="G571" s="62"/>
      <c r="H571" s="62"/>
      <c r="I571" s="62"/>
      <c r="J571" s="62"/>
      <c r="K571" s="63" t="s">
        <v>82</v>
      </c>
      <c r="L571" s="64">
        <f>SUM(L572)</f>
        <v>85.65</v>
      </c>
    </row>
    <row r="572" spans="1:12" s="126" customFormat="1" ht="11.25">
      <c r="A572" s="65"/>
      <c r="B572" s="66"/>
      <c r="C572" s="67"/>
      <c r="D572" s="68" t="s">
        <v>472</v>
      </c>
      <c r="E572" s="69">
        <v>1</v>
      </c>
      <c r="F572" s="69"/>
      <c r="G572" s="69">
        <v>85.65</v>
      </c>
      <c r="H572" s="69"/>
      <c r="I572" s="69"/>
      <c r="J572" s="69"/>
      <c r="K572" s="69"/>
      <c r="L572" s="70">
        <f>ROUND(E572*G572,2)</f>
        <v>85.65</v>
      </c>
    </row>
    <row r="573" spans="1:12" s="126" customFormat="1" ht="33.75">
      <c r="A573" s="58" t="s">
        <v>1217</v>
      </c>
      <c r="B573" s="59" t="s">
        <v>338</v>
      </c>
      <c r="C573" s="60">
        <v>89440</v>
      </c>
      <c r="D573" s="61" t="s">
        <v>169</v>
      </c>
      <c r="E573" s="62"/>
      <c r="F573" s="62"/>
      <c r="G573" s="62"/>
      <c r="H573" s="62"/>
      <c r="I573" s="62"/>
      <c r="J573" s="62"/>
      <c r="K573" s="63" t="s">
        <v>81</v>
      </c>
      <c r="L573" s="64">
        <f>SUM(L574)</f>
        <v>28</v>
      </c>
    </row>
    <row r="574" spans="1:12" s="126" customFormat="1" ht="11.25">
      <c r="A574" s="65"/>
      <c r="B574" s="66"/>
      <c r="C574" s="67"/>
      <c r="D574" s="68" t="s">
        <v>473</v>
      </c>
      <c r="E574" s="69">
        <v>28</v>
      </c>
      <c r="F574" s="69"/>
      <c r="G574" s="69"/>
      <c r="H574" s="69"/>
      <c r="I574" s="69"/>
      <c r="J574" s="69"/>
      <c r="K574" s="69"/>
      <c r="L574" s="70">
        <f>ROUND(E574,2)</f>
        <v>28</v>
      </c>
    </row>
    <row r="575" spans="1:12" s="126" customFormat="1" ht="22.5">
      <c r="A575" s="58" t="s">
        <v>1218</v>
      </c>
      <c r="B575" s="59" t="s">
        <v>363</v>
      </c>
      <c r="C575" s="60">
        <v>7126</v>
      </c>
      <c r="D575" s="61" t="s">
        <v>284</v>
      </c>
      <c r="E575" s="62"/>
      <c r="F575" s="62"/>
      <c r="G575" s="62"/>
      <c r="H575" s="62"/>
      <c r="I575" s="62"/>
      <c r="J575" s="62"/>
      <c r="K575" s="63" t="s">
        <v>270</v>
      </c>
      <c r="L575" s="64">
        <f>SUM(L576)</f>
        <v>9</v>
      </c>
    </row>
    <row r="576" spans="1:12" s="126" customFormat="1" ht="11.25">
      <c r="A576" s="65"/>
      <c r="B576" s="66"/>
      <c r="C576" s="67"/>
      <c r="D576" s="68" t="s">
        <v>474</v>
      </c>
      <c r="E576" s="69">
        <v>9</v>
      </c>
      <c r="F576" s="69"/>
      <c r="G576" s="69"/>
      <c r="H576" s="69"/>
      <c r="I576" s="69"/>
      <c r="J576" s="69"/>
      <c r="K576" s="69"/>
      <c r="L576" s="70">
        <f>ROUND(E576,2)</f>
        <v>9</v>
      </c>
    </row>
    <row r="577" spans="1:12" s="126" customFormat="1" ht="56.25">
      <c r="A577" s="58" t="s">
        <v>1219</v>
      </c>
      <c r="B577" s="59" t="s">
        <v>338</v>
      </c>
      <c r="C577" s="60">
        <v>90373</v>
      </c>
      <c r="D577" s="61" t="s">
        <v>137</v>
      </c>
      <c r="E577" s="62"/>
      <c r="F577" s="62"/>
      <c r="G577" s="62"/>
      <c r="H577" s="62"/>
      <c r="I577" s="62"/>
      <c r="J577" s="62"/>
      <c r="K577" s="63" t="s">
        <v>81</v>
      </c>
      <c r="L577" s="64">
        <f>SUM(L578)</f>
        <v>26</v>
      </c>
    </row>
    <row r="578" spans="1:12" s="126" customFormat="1" ht="22.5">
      <c r="A578" s="65"/>
      <c r="B578" s="66"/>
      <c r="C578" s="67"/>
      <c r="D578" s="68" t="s">
        <v>479</v>
      </c>
      <c r="E578" s="69">
        <v>26</v>
      </c>
      <c r="F578" s="69"/>
      <c r="G578" s="69"/>
      <c r="H578" s="69"/>
      <c r="I578" s="69"/>
      <c r="J578" s="69"/>
      <c r="K578" s="69"/>
      <c r="L578" s="70">
        <f>ROUND(E578,2)</f>
        <v>26</v>
      </c>
    </row>
    <row r="579" spans="1:12" s="126" customFormat="1" ht="56.25">
      <c r="A579" s="58" t="s">
        <v>1220</v>
      </c>
      <c r="B579" s="59" t="s">
        <v>338</v>
      </c>
      <c r="C579" s="60">
        <v>89396</v>
      </c>
      <c r="D579" s="61" t="s">
        <v>170</v>
      </c>
      <c r="E579" s="62"/>
      <c r="F579" s="62"/>
      <c r="G579" s="62"/>
      <c r="H579" s="62"/>
      <c r="I579" s="62"/>
      <c r="J579" s="62"/>
      <c r="K579" s="63" t="s">
        <v>81</v>
      </c>
      <c r="L579" s="64">
        <f>SUM(L580)</f>
        <v>6</v>
      </c>
    </row>
    <row r="580" spans="1:12" s="126" customFormat="1" ht="22.5">
      <c r="A580" s="65"/>
      <c r="B580" s="66"/>
      <c r="C580" s="67"/>
      <c r="D580" s="68" t="s">
        <v>475</v>
      </c>
      <c r="E580" s="69">
        <v>6</v>
      </c>
      <c r="F580" s="69"/>
      <c r="G580" s="69"/>
      <c r="H580" s="69"/>
      <c r="I580" s="69"/>
      <c r="J580" s="69"/>
      <c r="K580" s="69"/>
      <c r="L580" s="70">
        <f>ROUND(E580,2)</f>
        <v>6</v>
      </c>
    </row>
    <row r="581" spans="1:12" s="126" customFormat="1" ht="45">
      <c r="A581" s="58" t="s">
        <v>1221</v>
      </c>
      <c r="B581" s="59" t="s">
        <v>338</v>
      </c>
      <c r="C581" s="60">
        <v>95547</v>
      </c>
      <c r="D581" s="61" t="s">
        <v>124</v>
      </c>
      <c r="E581" s="62"/>
      <c r="F581" s="62"/>
      <c r="G581" s="62"/>
      <c r="H581" s="62"/>
      <c r="I581" s="62"/>
      <c r="J581" s="62"/>
      <c r="K581" s="63" t="s">
        <v>81</v>
      </c>
      <c r="L581" s="64">
        <f>SUM(L582)</f>
        <v>10</v>
      </c>
    </row>
    <row r="582" spans="1:12" s="126" customFormat="1" ht="11.25">
      <c r="A582" s="65"/>
      <c r="B582" s="66"/>
      <c r="C582" s="67"/>
      <c r="D582" s="68" t="s">
        <v>812</v>
      </c>
      <c r="E582" s="69">
        <v>10</v>
      </c>
      <c r="F582" s="69"/>
      <c r="G582" s="69"/>
      <c r="H582" s="69"/>
      <c r="I582" s="69"/>
      <c r="J582" s="69"/>
      <c r="K582" s="69"/>
      <c r="L582" s="70">
        <f>ROUND(E582,2)</f>
        <v>10</v>
      </c>
    </row>
    <row r="583" spans="1:12" s="126" customFormat="1" ht="22.5">
      <c r="A583" s="58" t="s">
        <v>1222</v>
      </c>
      <c r="B583" s="59" t="s">
        <v>363</v>
      </c>
      <c r="C583" s="60">
        <v>37401</v>
      </c>
      <c r="D583" s="61" t="s">
        <v>275</v>
      </c>
      <c r="E583" s="62"/>
      <c r="F583" s="62"/>
      <c r="G583" s="62"/>
      <c r="H583" s="62"/>
      <c r="I583" s="62"/>
      <c r="J583" s="62"/>
      <c r="K583" s="63" t="s">
        <v>270</v>
      </c>
      <c r="L583" s="64">
        <f>SUM(L584)</f>
        <v>10</v>
      </c>
    </row>
    <row r="584" spans="1:12" s="126" customFormat="1" ht="11.25">
      <c r="A584" s="65"/>
      <c r="B584" s="66"/>
      <c r="C584" s="67"/>
      <c r="D584" s="68" t="s">
        <v>874</v>
      </c>
      <c r="E584" s="69">
        <v>10</v>
      </c>
      <c r="F584" s="69"/>
      <c r="G584" s="69"/>
      <c r="H584" s="69"/>
      <c r="I584" s="69"/>
      <c r="J584" s="69"/>
      <c r="K584" s="69"/>
      <c r="L584" s="70">
        <f>ROUND(E584,2)</f>
        <v>10</v>
      </c>
    </row>
    <row r="585" spans="1:12" s="126" customFormat="1" ht="22.5">
      <c r="A585" s="58" t="s">
        <v>1223</v>
      </c>
      <c r="B585" s="59" t="s">
        <v>363</v>
      </c>
      <c r="C585" s="60">
        <v>37400</v>
      </c>
      <c r="D585" s="61" t="s">
        <v>297</v>
      </c>
      <c r="E585" s="62"/>
      <c r="F585" s="62"/>
      <c r="G585" s="62"/>
      <c r="H585" s="62"/>
      <c r="I585" s="62"/>
      <c r="J585" s="62"/>
      <c r="K585" s="63" t="s">
        <v>270</v>
      </c>
      <c r="L585" s="64">
        <f>SUM(L586)</f>
        <v>16</v>
      </c>
    </row>
    <row r="586" spans="1:12" s="126" customFormat="1" ht="11.25">
      <c r="A586" s="65"/>
      <c r="B586" s="66"/>
      <c r="C586" s="67"/>
      <c r="D586" s="68" t="s">
        <v>873</v>
      </c>
      <c r="E586" s="69">
        <v>16</v>
      </c>
      <c r="F586" s="69"/>
      <c r="G586" s="69"/>
      <c r="H586" s="69"/>
      <c r="I586" s="69"/>
      <c r="J586" s="69"/>
      <c r="K586" s="69"/>
      <c r="L586" s="70">
        <f>ROUND(E586,2)</f>
        <v>16</v>
      </c>
    </row>
    <row r="587" spans="1:12" s="126" customFormat="1" ht="45">
      <c r="A587" s="58" t="s">
        <v>1224</v>
      </c>
      <c r="B587" s="59" t="s">
        <v>363</v>
      </c>
      <c r="C587" s="60">
        <v>11795</v>
      </c>
      <c r="D587" s="61" t="s">
        <v>308</v>
      </c>
      <c r="E587" s="62"/>
      <c r="F587" s="62"/>
      <c r="G587" s="62"/>
      <c r="H587" s="62"/>
      <c r="I587" s="62"/>
      <c r="J587" s="62"/>
      <c r="K587" s="63" t="s">
        <v>269</v>
      </c>
      <c r="L587" s="64">
        <f>SUM(L588:L589)</f>
        <v>6.1</v>
      </c>
    </row>
    <row r="588" spans="1:12" s="126" customFormat="1" ht="11.25">
      <c r="A588" s="65"/>
      <c r="B588" s="66"/>
      <c r="C588" s="67"/>
      <c r="D588" s="68" t="s">
        <v>1150</v>
      </c>
      <c r="E588" s="69">
        <v>2</v>
      </c>
      <c r="F588" s="69"/>
      <c r="G588" s="69">
        <v>3.4</v>
      </c>
      <c r="H588" s="69">
        <v>0.5</v>
      </c>
      <c r="I588" s="69"/>
      <c r="J588" s="69"/>
      <c r="K588" s="69"/>
      <c r="L588" s="70">
        <f>ROUND(E588*(G588*H588),2)</f>
        <v>3.4</v>
      </c>
    </row>
    <row r="589" spans="1:12" s="126" customFormat="1" ht="11.25">
      <c r="A589" s="65"/>
      <c r="B589" s="66"/>
      <c r="C589" s="67"/>
      <c r="D589" s="68" t="s">
        <v>1150</v>
      </c>
      <c r="E589" s="69">
        <v>2</v>
      </c>
      <c r="F589" s="69"/>
      <c r="G589" s="69">
        <v>2.7</v>
      </c>
      <c r="H589" s="69">
        <v>0.5</v>
      </c>
      <c r="I589" s="69"/>
      <c r="J589" s="69"/>
      <c r="K589" s="69"/>
      <c r="L589" s="70">
        <f>ROUND(E589*(G589*H589),2)</f>
        <v>2.7</v>
      </c>
    </row>
    <row r="590" spans="1:12" s="126" customFormat="1" ht="33.75">
      <c r="A590" s="58" t="s">
        <v>1225</v>
      </c>
      <c r="B590" s="59" t="s">
        <v>363</v>
      </c>
      <c r="C590" s="60">
        <v>11696</v>
      </c>
      <c r="D590" s="61" t="s">
        <v>303</v>
      </c>
      <c r="E590" s="62"/>
      <c r="F590" s="62"/>
      <c r="G590" s="62"/>
      <c r="H590" s="62"/>
      <c r="I590" s="62"/>
      <c r="J590" s="62"/>
      <c r="K590" s="63" t="s">
        <v>270</v>
      </c>
      <c r="L590" s="64">
        <f>SUM(L591)</f>
        <v>14</v>
      </c>
    </row>
    <row r="591" spans="1:12" s="126" customFormat="1" ht="11.25">
      <c r="A591" s="65"/>
      <c r="B591" s="66"/>
      <c r="C591" s="67"/>
      <c r="D591" s="68" t="s">
        <v>1150</v>
      </c>
      <c r="E591" s="69">
        <v>14</v>
      </c>
      <c r="F591" s="69"/>
      <c r="G591" s="69"/>
      <c r="H591" s="69"/>
      <c r="I591" s="69"/>
      <c r="J591" s="69"/>
      <c r="K591" s="69"/>
      <c r="L591" s="70">
        <f>ROUND(E591,2)</f>
        <v>14</v>
      </c>
    </row>
    <row r="592" spans="1:12" s="126" customFormat="1" ht="45">
      <c r="A592" s="58" t="s">
        <v>1226</v>
      </c>
      <c r="B592" s="59" t="s">
        <v>338</v>
      </c>
      <c r="C592" s="60">
        <v>86903</v>
      </c>
      <c r="D592" s="61" t="s">
        <v>126</v>
      </c>
      <c r="E592" s="62"/>
      <c r="F592" s="62"/>
      <c r="G592" s="62"/>
      <c r="H592" s="62"/>
      <c r="I592" s="62"/>
      <c r="J592" s="62"/>
      <c r="K592" s="63" t="s">
        <v>81</v>
      </c>
      <c r="L592" s="64">
        <f>SUM(L593)</f>
        <v>2</v>
      </c>
    </row>
    <row r="593" spans="1:12" s="126" customFormat="1" ht="11.25">
      <c r="A593" s="65"/>
      <c r="B593" s="66"/>
      <c r="C593" s="67"/>
      <c r="D593" s="68" t="s">
        <v>1150</v>
      </c>
      <c r="E593" s="69">
        <v>2</v>
      </c>
      <c r="F593" s="69"/>
      <c r="G593" s="69"/>
      <c r="H593" s="69"/>
      <c r="I593" s="69"/>
      <c r="J593" s="69"/>
      <c r="K593" s="69"/>
      <c r="L593" s="70">
        <f>ROUND(E593,2)</f>
        <v>2</v>
      </c>
    </row>
    <row r="594" spans="1:12" ht="11.25">
      <c r="A594" s="48">
        <v>11</v>
      </c>
      <c r="B594" s="49" t="s">
        <v>395</v>
      </c>
      <c r="C594" s="50"/>
      <c r="D594" s="50"/>
      <c r="E594" s="51"/>
      <c r="F594" s="51"/>
      <c r="G594" s="51"/>
      <c r="H594" s="51"/>
      <c r="I594" s="51"/>
      <c r="J594" s="51"/>
      <c r="K594" s="51"/>
      <c r="L594" s="52"/>
    </row>
    <row r="595" spans="1:12" ht="11.25">
      <c r="A595" s="53" t="s">
        <v>408</v>
      </c>
      <c r="B595" s="54" t="s">
        <v>499</v>
      </c>
      <c r="C595" s="55"/>
      <c r="D595" s="55"/>
      <c r="E595" s="56"/>
      <c r="F595" s="56"/>
      <c r="G595" s="56"/>
      <c r="H595" s="56"/>
      <c r="I595" s="56"/>
      <c r="J595" s="56"/>
      <c r="K595" s="56"/>
      <c r="L595" s="57"/>
    </row>
    <row r="596" spans="1:12" s="126" customFormat="1" ht="22.5">
      <c r="A596" s="58" t="s">
        <v>531</v>
      </c>
      <c r="B596" s="59" t="s">
        <v>342</v>
      </c>
      <c r="C596" s="60" t="s">
        <v>623</v>
      </c>
      <c r="D596" s="61" t="s">
        <v>647</v>
      </c>
      <c r="E596" s="62"/>
      <c r="F596" s="62"/>
      <c r="G596" s="62"/>
      <c r="H596" s="62"/>
      <c r="I596" s="62"/>
      <c r="J596" s="62"/>
      <c r="K596" s="63" t="s">
        <v>4</v>
      </c>
      <c r="L596" s="64">
        <f>SUM(L597)</f>
        <v>4</v>
      </c>
    </row>
    <row r="597" spans="1:12" s="126" customFormat="1" ht="11.25">
      <c r="A597" s="65"/>
      <c r="B597" s="66"/>
      <c r="C597" s="67"/>
      <c r="D597" s="68" t="s">
        <v>587</v>
      </c>
      <c r="E597" s="69">
        <v>4</v>
      </c>
      <c r="F597" s="69"/>
      <c r="G597" s="69"/>
      <c r="H597" s="69"/>
      <c r="I597" s="69"/>
      <c r="J597" s="69"/>
      <c r="K597" s="69"/>
      <c r="L597" s="70">
        <f>ROUND(E597,2)</f>
        <v>4</v>
      </c>
    </row>
    <row r="598" spans="1:12" s="126" customFormat="1" ht="22.5">
      <c r="A598" s="58" t="s">
        <v>794</v>
      </c>
      <c r="B598" s="59" t="s">
        <v>342</v>
      </c>
      <c r="C598" s="60" t="s">
        <v>624</v>
      </c>
      <c r="D598" s="61" t="s">
        <v>648</v>
      </c>
      <c r="E598" s="62"/>
      <c r="F598" s="62"/>
      <c r="G598" s="62"/>
      <c r="H598" s="62"/>
      <c r="I598" s="62"/>
      <c r="J598" s="62"/>
      <c r="K598" s="63" t="s">
        <v>4</v>
      </c>
      <c r="L598" s="64">
        <f>SUM(L599)</f>
        <v>4</v>
      </c>
    </row>
    <row r="599" spans="1:12" s="126" customFormat="1" ht="11.25">
      <c r="A599" s="65"/>
      <c r="B599" s="66"/>
      <c r="C599" s="67"/>
      <c r="D599" s="68" t="s">
        <v>588</v>
      </c>
      <c r="E599" s="69">
        <v>4</v>
      </c>
      <c r="F599" s="69"/>
      <c r="G599" s="69"/>
      <c r="H599" s="69"/>
      <c r="I599" s="69"/>
      <c r="J599" s="69"/>
      <c r="K599" s="69"/>
      <c r="L599" s="70">
        <f>ROUND(E599,2)</f>
        <v>4</v>
      </c>
    </row>
    <row r="600" spans="1:12" s="126" customFormat="1" ht="22.5">
      <c r="A600" s="58" t="s">
        <v>1227</v>
      </c>
      <c r="B600" s="59" t="s">
        <v>342</v>
      </c>
      <c r="C600" s="60" t="s">
        <v>625</v>
      </c>
      <c r="D600" s="61" t="s">
        <v>649</v>
      </c>
      <c r="E600" s="62"/>
      <c r="F600" s="62"/>
      <c r="G600" s="62"/>
      <c r="H600" s="62"/>
      <c r="I600" s="62"/>
      <c r="J600" s="62"/>
      <c r="K600" s="63" t="s">
        <v>4</v>
      </c>
      <c r="L600" s="64">
        <f>SUM(L601)</f>
        <v>4</v>
      </c>
    </row>
    <row r="601" spans="1:12" s="126" customFormat="1" ht="11.25">
      <c r="A601" s="65"/>
      <c r="B601" s="66"/>
      <c r="C601" s="67"/>
      <c r="D601" s="68" t="s">
        <v>589</v>
      </c>
      <c r="E601" s="69">
        <v>4</v>
      </c>
      <c r="F601" s="69"/>
      <c r="G601" s="69"/>
      <c r="H601" s="69"/>
      <c r="I601" s="69"/>
      <c r="J601" s="69"/>
      <c r="K601" s="69"/>
      <c r="L601" s="70">
        <f>ROUND(E601,2)</f>
        <v>4</v>
      </c>
    </row>
    <row r="602" spans="1:12" s="126" customFormat="1" ht="22.5">
      <c r="A602" s="58" t="s">
        <v>1228</v>
      </c>
      <c r="B602" s="59" t="s">
        <v>342</v>
      </c>
      <c r="C602" s="60" t="s">
        <v>626</v>
      </c>
      <c r="D602" s="61" t="s">
        <v>650</v>
      </c>
      <c r="E602" s="62"/>
      <c r="F602" s="62"/>
      <c r="G602" s="62"/>
      <c r="H602" s="62"/>
      <c r="I602" s="62"/>
      <c r="J602" s="62"/>
      <c r="K602" s="63" t="s">
        <v>4</v>
      </c>
      <c r="L602" s="64">
        <f>SUM(L603)</f>
        <v>4</v>
      </c>
    </row>
    <row r="603" spans="1:12" s="126" customFormat="1" ht="11.25">
      <c r="A603" s="65"/>
      <c r="B603" s="66"/>
      <c r="C603" s="67"/>
      <c r="D603" s="68" t="s">
        <v>590</v>
      </c>
      <c r="E603" s="69">
        <v>4</v>
      </c>
      <c r="F603" s="69"/>
      <c r="G603" s="69"/>
      <c r="H603" s="69"/>
      <c r="I603" s="69"/>
      <c r="J603" s="69"/>
      <c r="K603" s="69"/>
      <c r="L603" s="70">
        <f>ROUND(E603,2)</f>
        <v>4</v>
      </c>
    </row>
    <row r="604" spans="1:12" s="126" customFormat="1" ht="33.75">
      <c r="A604" s="58" t="s">
        <v>1229</v>
      </c>
      <c r="B604" s="59" t="s">
        <v>338</v>
      </c>
      <c r="C604" s="60">
        <v>91940</v>
      </c>
      <c r="D604" s="61" t="s">
        <v>197</v>
      </c>
      <c r="E604" s="62"/>
      <c r="F604" s="62"/>
      <c r="G604" s="62"/>
      <c r="H604" s="62"/>
      <c r="I604" s="62"/>
      <c r="J604" s="62"/>
      <c r="K604" s="63" t="s">
        <v>81</v>
      </c>
      <c r="L604" s="64">
        <f>SUM(L605)</f>
        <v>41</v>
      </c>
    </row>
    <row r="605" spans="1:12" s="126" customFormat="1" ht="11.25">
      <c r="A605" s="65"/>
      <c r="B605" s="66"/>
      <c r="C605" s="67"/>
      <c r="D605" s="68" t="s">
        <v>591</v>
      </c>
      <c r="E605" s="69">
        <v>41</v>
      </c>
      <c r="F605" s="69"/>
      <c r="G605" s="69"/>
      <c r="H605" s="69"/>
      <c r="I605" s="69"/>
      <c r="J605" s="69"/>
      <c r="K605" s="69"/>
      <c r="L605" s="70">
        <f>ROUND(E605,2)</f>
        <v>41</v>
      </c>
    </row>
    <row r="606" spans="1:12" s="126" customFormat="1" ht="45">
      <c r="A606" s="58" t="s">
        <v>1230</v>
      </c>
      <c r="B606" s="59" t="s">
        <v>338</v>
      </c>
      <c r="C606" s="60">
        <v>95778</v>
      </c>
      <c r="D606" s="61" t="s">
        <v>196</v>
      </c>
      <c r="E606" s="62"/>
      <c r="F606" s="62"/>
      <c r="G606" s="62"/>
      <c r="H606" s="62"/>
      <c r="I606" s="62"/>
      <c r="J606" s="62"/>
      <c r="K606" s="63" t="s">
        <v>81</v>
      </c>
      <c r="L606" s="64">
        <f>SUM(L607)</f>
        <v>2</v>
      </c>
    </row>
    <row r="607" spans="1:12" s="126" customFormat="1" ht="11.25">
      <c r="A607" s="65"/>
      <c r="B607" s="66"/>
      <c r="C607" s="67"/>
      <c r="D607" s="68" t="s">
        <v>592</v>
      </c>
      <c r="E607" s="69">
        <v>2</v>
      </c>
      <c r="F607" s="69"/>
      <c r="G607" s="69"/>
      <c r="H607" s="69"/>
      <c r="I607" s="69"/>
      <c r="J607" s="69"/>
      <c r="K607" s="69"/>
      <c r="L607" s="70">
        <f>ROUND(E607,2)</f>
        <v>2</v>
      </c>
    </row>
    <row r="608" spans="1:12" s="126" customFormat="1" ht="45">
      <c r="A608" s="58" t="s">
        <v>1231</v>
      </c>
      <c r="B608" s="59" t="s">
        <v>338</v>
      </c>
      <c r="C608" s="60">
        <v>95779</v>
      </c>
      <c r="D608" s="61" t="s">
        <v>195</v>
      </c>
      <c r="E608" s="62"/>
      <c r="F608" s="62"/>
      <c r="G608" s="62"/>
      <c r="H608" s="62"/>
      <c r="I608" s="62"/>
      <c r="J608" s="62"/>
      <c r="K608" s="63" t="s">
        <v>81</v>
      </c>
      <c r="L608" s="64">
        <f>SUM(L609)</f>
        <v>10</v>
      </c>
    </row>
    <row r="609" spans="1:12" s="126" customFormat="1" ht="11.25">
      <c r="A609" s="65"/>
      <c r="B609" s="66"/>
      <c r="C609" s="67"/>
      <c r="D609" s="68" t="s">
        <v>593</v>
      </c>
      <c r="E609" s="69">
        <v>10</v>
      </c>
      <c r="F609" s="69"/>
      <c r="G609" s="69"/>
      <c r="H609" s="69"/>
      <c r="I609" s="69"/>
      <c r="J609" s="69"/>
      <c r="K609" s="69"/>
      <c r="L609" s="70">
        <f>ROUND(E609,2)</f>
        <v>10</v>
      </c>
    </row>
    <row r="610" spans="1:12" s="126" customFormat="1" ht="22.5">
      <c r="A610" s="58" t="s">
        <v>1232</v>
      </c>
      <c r="B610" s="59" t="s">
        <v>342</v>
      </c>
      <c r="C610" s="60" t="s">
        <v>627</v>
      </c>
      <c r="D610" s="61" t="s">
        <v>651</v>
      </c>
      <c r="E610" s="62"/>
      <c r="F610" s="62"/>
      <c r="G610" s="62"/>
      <c r="H610" s="62"/>
      <c r="I610" s="62"/>
      <c r="J610" s="62"/>
      <c r="K610" s="63" t="s">
        <v>4</v>
      </c>
      <c r="L610" s="64">
        <f>SUM(L611)</f>
        <v>12</v>
      </c>
    </row>
    <row r="611" spans="1:12" s="126" customFormat="1" ht="22.5">
      <c r="A611" s="65"/>
      <c r="B611" s="66"/>
      <c r="C611" s="67"/>
      <c r="D611" s="68" t="s">
        <v>594</v>
      </c>
      <c r="E611" s="69">
        <v>12</v>
      </c>
      <c r="F611" s="69"/>
      <c r="G611" s="69"/>
      <c r="H611" s="69"/>
      <c r="I611" s="69"/>
      <c r="J611" s="69"/>
      <c r="K611" s="69"/>
      <c r="L611" s="70">
        <f>ROUND(E611,2)</f>
        <v>12</v>
      </c>
    </row>
    <row r="612" spans="1:12" s="126" customFormat="1" ht="45">
      <c r="A612" s="58" t="s">
        <v>1233</v>
      </c>
      <c r="B612" s="59" t="s">
        <v>338</v>
      </c>
      <c r="C612" s="60">
        <v>95789</v>
      </c>
      <c r="D612" s="61" t="s">
        <v>194</v>
      </c>
      <c r="E612" s="62"/>
      <c r="F612" s="62"/>
      <c r="G612" s="62"/>
      <c r="H612" s="62"/>
      <c r="I612" s="62"/>
      <c r="J612" s="62"/>
      <c r="K612" s="63" t="s">
        <v>81</v>
      </c>
      <c r="L612" s="64">
        <f>SUM(L613)</f>
        <v>1</v>
      </c>
    </row>
    <row r="613" spans="1:12" s="126" customFormat="1" ht="22.5">
      <c r="A613" s="65"/>
      <c r="B613" s="66"/>
      <c r="C613" s="67"/>
      <c r="D613" s="68" t="s">
        <v>595</v>
      </c>
      <c r="E613" s="69">
        <v>1</v>
      </c>
      <c r="F613" s="69"/>
      <c r="G613" s="69"/>
      <c r="H613" s="69"/>
      <c r="I613" s="69"/>
      <c r="J613" s="69"/>
      <c r="K613" s="69"/>
      <c r="L613" s="70">
        <f>ROUND(E613,2)</f>
        <v>1</v>
      </c>
    </row>
    <row r="614" spans="1:12" s="126" customFormat="1" ht="45">
      <c r="A614" s="58" t="s">
        <v>1234</v>
      </c>
      <c r="B614" s="59" t="s">
        <v>338</v>
      </c>
      <c r="C614" s="60">
        <v>95795</v>
      </c>
      <c r="D614" s="61" t="s">
        <v>193</v>
      </c>
      <c r="E614" s="62"/>
      <c r="F614" s="62"/>
      <c r="G614" s="62"/>
      <c r="H614" s="62"/>
      <c r="I614" s="62"/>
      <c r="J614" s="62"/>
      <c r="K614" s="63" t="s">
        <v>81</v>
      </c>
      <c r="L614" s="64">
        <f>SUM(L615)</f>
        <v>6</v>
      </c>
    </row>
    <row r="615" spans="1:12" s="126" customFormat="1" ht="22.5">
      <c r="A615" s="65"/>
      <c r="B615" s="66"/>
      <c r="C615" s="67"/>
      <c r="D615" s="68" t="s">
        <v>596</v>
      </c>
      <c r="E615" s="69">
        <v>6</v>
      </c>
      <c r="F615" s="69"/>
      <c r="G615" s="69"/>
      <c r="H615" s="69"/>
      <c r="I615" s="69"/>
      <c r="J615" s="69"/>
      <c r="K615" s="69"/>
      <c r="L615" s="70">
        <f>ROUND(E615,2)</f>
        <v>6</v>
      </c>
    </row>
    <row r="616" spans="1:12" s="126" customFormat="1" ht="33.75">
      <c r="A616" s="58" t="s">
        <v>1235</v>
      </c>
      <c r="B616" s="59" t="s">
        <v>338</v>
      </c>
      <c r="C616" s="60">
        <v>93013</v>
      </c>
      <c r="D616" s="61" t="s">
        <v>201</v>
      </c>
      <c r="E616" s="62"/>
      <c r="F616" s="62"/>
      <c r="G616" s="62"/>
      <c r="H616" s="62"/>
      <c r="I616" s="62"/>
      <c r="J616" s="62"/>
      <c r="K616" s="63" t="s">
        <v>81</v>
      </c>
      <c r="L616" s="64">
        <f>SUM(L617)</f>
        <v>4</v>
      </c>
    </row>
    <row r="617" spans="1:12" s="126" customFormat="1" ht="11.25">
      <c r="A617" s="65"/>
      <c r="B617" s="66"/>
      <c r="C617" s="67"/>
      <c r="D617" s="68" t="s">
        <v>597</v>
      </c>
      <c r="E617" s="69">
        <v>4</v>
      </c>
      <c r="F617" s="69"/>
      <c r="G617" s="69"/>
      <c r="H617" s="69"/>
      <c r="I617" s="69"/>
      <c r="J617" s="69"/>
      <c r="K617" s="69"/>
      <c r="L617" s="70">
        <f>ROUND(E617,2)</f>
        <v>4</v>
      </c>
    </row>
    <row r="618" spans="1:12" s="126" customFormat="1" ht="45">
      <c r="A618" s="58" t="s">
        <v>1236</v>
      </c>
      <c r="B618" s="59" t="s">
        <v>338</v>
      </c>
      <c r="C618" s="60">
        <v>91882</v>
      </c>
      <c r="D618" s="61" t="s">
        <v>202</v>
      </c>
      <c r="E618" s="62"/>
      <c r="F618" s="62"/>
      <c r="G618" s="62"/>
      <c r="H618" s="62"/>
      <c r="I618" s="62"/>
      <c r="J618" s="62"/>
      <c r="K618" s="63" t="s">
        <v>81</v>
      </c>
      <c r="L618" s="64">
        <f>SUM(L619)</f>
        <v>4</v>
      </c>
    </row>
    <row r="619" spans="1:12" s="126" customFormat="1" ht="11.25">
      <c r="A619" s="65"/>
      <c r="B619" s="66"/>
      <c r="C619" s="67"/>
      <c r="D619" s="68" t="s">
        <v>598</v>
      </c>
      <c r="E619" s="69">
        <v>4</v>
      </c>
      <c r="F619" s="69"/>
      <c r="G619" s="69"/>
      <c r="H619" s="69"/>
      <c r="I619" s="69"/>
      <c r="J619" s="69"/>
      <c r="K619" s="69"/>
      <c r="L619" s="70">
        <f>ROUND(E619,2)</f>
        <v>4</v>
      </c>
    </row>
    <row r="620" spans="1:12" s="126" customFormat="1" ht="56.25">
      <c r="A620" s="58" t="s">
        <v>1237</v>
      </c>
      <c r="B620" s="59" t="s">
        <v>338</v>
      </c>
      <c r="C620" s="60">
        <v>95758</v>
      </c>
      <c r="D620" s="61" t="s">
        <v>200</v>
      </c>
      <c r="E620" s="62"/>
      <c r="F620" s="62"/>
      <c r="G620" s="62"/>
      <c r="H620" s="62"/>
      <c r="I620" s="62"/>
      <c r="J620" s="62"/>
      <c r="K620" s="63" t="s">
        <v>81</v>
      </c>
      <c r="L620" s="64">
        <f>SUM(L621)</f>
        <v>46</v>
      </c>
    </row>
    <row r="621" spans="1:12" s="126" customFormat="1" ht="11.25">
      <c r="A621" s="65"/>
      <c r="B621" s="66"/>
      <c r="C621" s="67"/>
      <c r="D621" s="68" t="s">
        <v>599</v>
      </c>
      <c r="E621" s="69">
        <v>46</v>
      </c>
      <c r="F621" s="69"/>
      <c r="G621" s="69"/>
      <c r="H621" s="69"/>
      <c r="I621" s="69"/>
      <c r="J621" s="69"/>
      <c r="K621" s="69"/>
      <c r="L621" s="70">
        <f>ROUND(E621,2)</f>
        <v>46</v>
      </c>
    </row>
    <row r="622" spans="1:12" s="126" customFormat="1" ht="22.5">
      <c r="A622" s="58" t="s">
        <v>1238</v>
      </c>
      <c r="B622" s="59" t="s">
        <v>342</v>
      </c>
      <c r="C622" s="60" t="s">
        <v>628</v>
      </c>
      <c r="D622" s="61" t="s">
        <v>652</v>
      </c>
      <c r="E622" s="62"/>
      <c r="F622" s="62"/>
      <c r="G622" s="62"/>
      <c r="H622" s="62"/>
      <c r="I622" s="62"/>
      <c r="J622" s="62"/>
      <c r="K622" s="63" t="s">
        <v>4</v>
      </c>
      <c r="L622" s="64">
        <f>SUM(L623)</f>
        <v>548</v>
      </c>
    </row>
    <row r="623" spans="1:12" s="126" customFormat="1" ht="11.25">
      <c r="A623" s="65"/>
      <c r="B623" s="66"/>
      <c r="C623" s="67"/>
      <c r="D623" s="68" t="s">
        <v>600</v>
      </c>
      <c r="E623" s="69">
        <v>548</v>
      </c>
      <c r="F623" s="69"/>
      <c r="G623" s="69"/>
      <c r="H623" s="69"/>
      <c r="I623" s="69"/>
      <c r="J623" s="69"/>
      <c r="K623" s="69"/>
      <c r="L623" s="70">
        <f>ROUND(E623,2)</f>
        <v>548</v>
      </c>
    </row>
    <row r="624" spans="1:12" s="126" customFormat="1" ht="22.5">
      <c r="A624" s="58" t="s">
        <v>1239</v>
      </c>
      <c r="B624" s="59" t="s">
        <v>342</v>
      </c>
      <c r="C624" s="60" t="s">
        <v>629</v>
      </c>
      <c r="D624" s="61" t="s">
        <v>653</v>
      </c>
      <c r="E624" s="62"/>
      <c r="F624" s="62"/>
      <c r="G624" s="62"/>
      <c r="H624" s="62"/>
      <c r="I624" s="62"/>
      <c r="J624" s="62"/>
      <c r="K624" s="63" t="s">
        <v>4</v>
      </c>
      <c r="L624" s="64">
        <f>SUM(L625)</f>
        <v>39</v>
      </c>
    </row>
    <row r="625" spans="1:12" s="126" customFormat="1" ht="11.25">
      <c r="A625" s="65"/>
      <c r="B625" s="66"/>
      <c r="C625" s="67"/>
      <c r="D625" s="68" t="s">
        <v>601</v>
      </c>
      <c r="E625" s="69">
        <v>39</v>
      </c>
      <c r="F625" s="69"/>
      <c r="G625" s="69"/>
      <c r="H625" s="69"/>
      <c r="I625" s="69"/>
      <c r="J625" s="69"/>
      <c r="K625" s="69"/>
      <c r="L625" s="70">
        <f>ROUND(E625,2)</f>
        <v>39</v>
      </c>
    </row>
    <row r="626" spans="1:12" s="126" customFormat="1" ht="22.5">
      <c r="A626" s="58" t="s">
        <v>1240</v>
      </c>
      <c r="B626" s="59" t="s">
        <v>363</v>
      </c>
      <c r="C626" s="60">
        <v>4374</v>
      </c>
      <c r="D626" s="61" t="s">
        <v>325</v>
      </c>
      <c r="E626" s="62"/>
      <c r="F626" s="62"/>
      <c r="G626" s="62"/>
      <c r="H626" s="62"/>
      <c r="I626" s="62"/>
      <c r="J626" s="62"/>
      <c r="K626" s="63" t="s">
        <v>270</v>
      </c>
      <c r="L626" s="64">
        <f>SUM(L627)</f>
        <v>39</v>
      </c>
    </row>
    <row r="627" spans="1:12" s="126" customFormat="1" ht="11.25">
      <c r="A627" s="65"/>
      <c r="B627" s="66"/>
      <c r="C627" s="67"/>
      <c r="D627" s="68" t="s">
        <v>602</v>
      </c>
      <c r="E627" s="69">
        <v>39</v>
      </c>
      <c r="F627" s="69"/>
      <c r="G627" s="69"/>
      <c r="H627" s="69"/>
      <c r="I627" s="69"/>
      <c r="J627" s="69"/>
      <c r="K627" s="69"/>
      <c r="L627" s="70">
        <f>ROUND(E627,2)</f>
        <v>39</v>
      </c>
    </row>
    <row r="628" spans="1:12" s="126" customFormat="1" ht="22.5">
      <c r="A628" s="58" t="s">
        <v>1241</v>
      </c>
      <c r="B628" s="59" t="s">
        <v>363</v>
      </c>
      <c r="C628" s="60">
        <v>11945</v>
      </c>
      <c r="D628" s="61" t="s">
        <v>323</v>
      </c>
      <c r="E628" s="62"/>
      <c r="F628" s="62"/>
      <c r="G628" s="62"/>
      <c r="H628" s="62"/>
      <c r="I628" s="62"/>
      <c r="J628" s="62"/>
      <c r="K628" s="63" t="s">
        <v>270</v>
      </c>
      <c r="L628" s="64">
        <f>SUM(L629)</f>
        <v>62</v>
      </c>
    </row>
    <row r="629" spans="1:12" s="126" customFormat="1" ht="11.25">
      <c r="A629" s="65"/>
      <c r="B629" s="66"/>
      <c r="C629" s="67"/>
      <c r="D629" s="68" t="s">
        <v>603</v>
      </c>
      <c r="E629" s="69">
        <v>62</v>
      </c>
      <c r="F629" s="69"/>
      <c r="G629" s="69"/>
      <c r="H629" s="69"/>
      <c r="I629" s="69"/>
      <c r="J629" s="69"/>
      <c r="K629" s="69"/>
      <c r="L629" s="70">
        <f>ROUND(E629,2)</f>
        <v>62</v>
      </c>
    </row>
    <row r="630" spans="1:12" s="126" customFormat="1" ht="22.5">
      <c r="A630" s="58" t="s">
        <v>1242</v>
      </c>
      <c r="B630" s="59" t="s">
        <v>363</v>
      </c>
      <c r="C630" s="60">
        <v>4375</v>
      </c>
      <c r="D630" s="61" t="s">
        <v>322</v>
      </c>
      <c r="E630" s="62"/>
      <c r="F630" s="62"/>
      <c r="G630" s="62"/>
      <c r="H630" s="62"/>
      <c r="I630" s="62"/>
      <c r="J630" s="62"/>
      <c r="K630" s="63" t="s">
        <v>270</v>
      </c>
      <c r="L630" s="64">
        <f>SUM(L631)</f>
        <v>312</v>
      </c>
    </row>
    <row r="631" spans="1:12" s="126" customFormat="1" ht="11.25">
      <c r="A631" s="65"/>
      <c r="B631" s="66"/>
      <c r="C631" s="67"/>
      <c r="D631" s="68" t="s">
        <v>604</v>
      </c>
      <c r="E631" s="69">
        <v>312</v>
      </c>
      <c r="F631" s="69"/>
      <c r="G631" s="69"/>
      <c r="H631" s="69"/>
      <c r="I631" s="69"/>
      <c r="J631" s="69"/>
      <c r="K631" s="69"/>
      <c r="L631" s="70">
        <f>ROUND(E631,2)</f>
        <v>312</v>
      </c>
    </row>
    <row r="632" spans="1:12" s="126" customFormat="1" ht="22.5">
      <c r="A632" s="58" t="s">
        <v>1243</v>
      </c>
      <c r="B632" s="59" t="s">
        <v>342</v>
      </c>
      <c r="C632" s="60" t="s">
        <v>630</v>
      </c>
      <c r="D632" s="61" t="s">
        <v>654</v>
      </c>
      <c r="E632" s="62"/>
      <c r="F632" s="62"/>
      <c r="G632" s="62"/>
      <c r="H632" s="62"/>
      <c r="I632" s="62"/>
      <c r="J632" s="62"/>
      <c r="K632" s="63" t="s">
        <v>4</v>
      </c>
      <c r="L632" s="64">
        <f>SUM(L633)</f>
        <v>39</v>
      </c>
    </row>
    <row r="633" spans="1:12" s="126" customFormat="1" ht="11.25">
      <c r="A633" s="65"/>
      <c r="B633" s="66"/>
      <c r="C633" s="67"/>
      <c r="D633" s="68" t="s">
        <v>605</v>
      </c>
      <c r="E633" s="69">
        <v>39</v>
      </c>
      <c r="F633" s="69"/>
      <c r="G633" s="69"/>
      <c r="H633" s="69"/>
      <c r="I633" s="69"/>
      <c r="J633" s="69"/>
      <c r="K633" s="69"/>
      <c r="L633" s="70">
        <f>ROUND(E633,2)</f>
        <v>39</v>
      </c>
    </row>
    <row r="634" spans="1:12" s="126" customFormat="1" ht="22.5">
      <c r="A634" s="58" t="s">
        <v>1244</v>
      </c>
      <c r="B634" s="59" t="s">
        <v>342</v>
      </c>
      <c r="C634" s="60" t="s">
        <v>631</v>
      </c>
      <c r="D634" s="61" t="s">
        <v>655</v>
      </c>
      <c r="E634" s="62"/>
      <c r="F634" s="62"/>
      <c r="G634" s="62"/>
      <c r="H634" s="62"/>
      <c r="I634" s="62"/>
      <c r="J634" s="62"/>
      <c r="K634" s="63" t="s">
        <v>4</v>
      </c>
      <c r="L634" s="64">
        <f>SUM(L635)</f>
        <v>62</v>
      </c>
    </row>
    <row r="635" spans="1:12" s="126" customFormat="1" ht="22.5">
      <c r="A635" s="65"/>
      <c r="B635" s="66"/>
      <c r="C635" s="67"/>
      <c r="D635" s="68" t="s">
        <v>606</v>
      </c>
      <c r="E635" s="69">
        <v>62</v>
      </c>
      <c r="F635" s="69"/>
      <c r="G635" s="69"/>
      <c r="H635" s="69"/>
      <c r="I635" s="69"/>
      <c r="J635" s="69"/>
      <c r="K635" s="69"/>
      <c r="L635" s="70">
        <f>ROUND(E635,2)</f>
        <v>62</v>
      </c>
    </row>
    <row r="636" spans="1:12" s="126" customFormat="1" ht="22.5">
      <c r="A636" s="58" t="s">
        <v>1245</v>
      </c>
      <c r="B636" s="59" t="s">
        <v>342</v>
      </c>
      <c r="C636" s="60" t="s">
        <v>632</v>
      </c>
      <c r="D636" s="61" t="s">
        <v>656</v>
      </c>
      <c r="E636" s="62"/>
      <c r="F636" s="62"/>
      <c r="G636" s="62"/>
      <c r="H636" s="62"/>
      <c r="I636" s="62"/>
      <c r="J636" s="62"/>
      <c r="K636" s="63" t="s">
        <v>4</v>
      </c>
      <c r="L636" s="64">
        <f>SUM(L637)</f>
        <v>312</v>
      </c>
    </row>
    <row r="637" spans="1:12" s="126" customFormat="1" ht="22.5">
      <c r="A637" s="65"/>
      <c r="B637" s="66"/>
      <c r="C637" s="67"/>
      <c r="D637" s="68" t="s">
        <v>607</v>
      </c>
      <c r="E637" s="69">
        <v>312</v>
      </c>
      <c r="F637" s="69"/>
      <c r="G637" s="69"/>
      <c r="H637" s="69"/>
      <c r="I637" s="69"/>
      <c r="J637" s="69"/>
      <c r="K637" s="69"/>
      <c r="L637" s="70">
        <f>ROUND(E637,2)</f>
        <v>312</v>
      </c>
    </row>
    <row r="638" spans="1:12" s="126" customFormat="1" ht="22.5">
      <c r="A638" s="58" t="s">
        <v>1246</v>
      </c>
      <c r="B638" s="59" t="s">
        <v>342</v>
      </c>
      <c r="C638" s="60" t="s">
        <v>633</v>
      </c>
      <c r="D638" s="61" t="s">
        <v>657</v>
      </c>
      <c r="E638" s="62"/>
      <c r="F638" s="62"/>
      <c r="G638" s="62"/>
      <c r="H638" s="62"/>
      <c r="I638" s="62"/>
      <c r="J638" s="62"/>
      <c r="K638" s="63" t="s">
        <v>4</v>
      </c>
      <c r="L638" s="64">
        <f>SUM(L639)</f>
        <v>39</v>
      </c>
    </row>
    <row r="639" spans="1:12" s="126" customFormat="1" ht="22.5">
      <c r="A639" s="65"/>
      <c r="B639" s="66"/>
      <c r="C639" s="67"/>
      <c r="D639" s="68" t="s">
        <v>608</v>
      </c>
      <c r="E639" s="69">
        <v>39</v>
      </c>
      <c r="F639" s="69"/>
      <c r="G639" s="69"/>
      <c r="H639" s="69"/>
      <c r="I639" s="69"/>
      <c r="J639" s="69"/>
      <c r="K639" s="69"/>
      <c r="L639" s="70">
        <f>ROUND(E639,2)</f>
        <v>39</v>
      </c>
    </row>
    <row r="640" spans="1:12" s="126" customFormat="1" ht="33.75">
      <c r="A640" s="58" t="s">
        <v>1247</v>
      </c>
      <c r="B640" s="59" t="s">
        <v>342</v>
      </c>
      <c r="C640" s="60" t="s">
        <v>634</v>
      </c>
      <c r="D640" s="61" t="s">
        <v>658</v>
      </c>
      <c r="E640" s="62"/>
      <c r="F640" s="62"/>
      <c r="G640" s="62"/>
      <c r="H640" s="62"/>
      <c r="I640" s="62"/>
      <c r="J640" s="62"/>
      <c r="K640" s="63" t="s">
        <v>4</v>
      </c>
      <c r="L640" s="64">
        <f>SUM(L641)</f>
        <v>400</v>
      </c>
    </row>
    <row r="641" spans="1:12" s="126" customFormat="1" ht="22.5">
      <c r="A641" s="65"/>
      <c r="B641" s="66"/>
      <c r="C641" s="67"/>
      <c r="D641" s="68" t="s">
        <v>609</v>
      </c>
      <c r="E641" s="69">
        <v>400</v>
      </c>
      <c r="F641" s="69"/>
      <c r="G641" s="69"/>
      <c r="H641" s="69"/>
      <c r="I641" s="69"/>
      <c r="J641" s="69"/>
      <c r="K641" s="69"/>
      <c r="L641" s="70">
        <f>ROUND(E641,2)</f>
        <v>400</v>
      </c>
    </row>
    <row r="642" spans="1:12" s="126" customFormat="1" ht="22.5">
      <c r="A642" s="58" t="s">
        <v>1248</v>
      </c>
      <c r="B642" s="59" t="s">
        <v>363</v>
      </c>
      <c r="C642" s="60">
        <v>39997</v>
      </c>
      <c r="D642" s="61" t="s">
        <v>291</v>
      </c>
      <c r="E642" s="62"/>
      <c r="F642" s="62"/>
      <c r="G642" s="62"/>
      <c r="H642" s="62"/>
      <c r="I642" s="62"/>
      <c r="J642" s="62"/>
      <c r="K642" s="63" t="s">
        <v>270</v>
      </c>
      <c r="L642" s="64">
        <f>SUM(L643)</f>
        <v>468</v>
      </c>
    </row>
    <row r="643" spans="1:12" s="126" customFormat="1" ht="11.25">
      <c r="A643" s="65"/>
      <c r="B643" s="66"/>
      <c r="C643" s="67"/>
      <c r="D643" s="68" t="s">
        <v>610</v>
      </c>
      <c r="E643" s="69">
        <v>468</v>
      </c>
      <c r="F643" s="69"/>
      <c r="G643" s="69"/>
      <c r="H643" s="69"/>
      <c r="I643" s="69"/>
      <c r="J643" s="69"/>
      <c r="K643" s="69"/>
      <c r="L643" s="70">
        <f>ROUND(E643,2)</f>
        <v>468</v>
      </c>
    </row>
    <row r="644" spans="1:12" s="126" customFormat="1" ht="22.5">
      <c r="A644" s="58" t="s">
        <v>1249</v>
      </c>
      <c r="B644" s="59" t="s">
        <v>363</v>
      </c>
      <c r="C644" s="60">
        <v>39996</v>
      </c>
      <c r="D644" s="61" t="s">
        <v>272</v>
      </c>
      <c r="E644" s="62"/>
      <c r="F644" s="62"/>
      <c r="G644" s="62"/>
      <c r="H644" s="62"/>
      <c r="I644" s="62"/>
      <c r="J644" s="62"/>
      <c r="K644" s="63" t="s">
        <v>267</v>
      </c>
      <c r="L644" s="64">
        <f>SUM(L645)</f>
        <v>117</v>
      </c>
    </row>
    <row r="645" spans="1:12" s="126" customFormat="1" ht="11.25">
      <c r="A645" s="65"/>
      <c r="B645" s="66"/>
      <c r="C645" s="67"/>
      <c r="D645" s="68" t="s">
        <v>611</v>
      </c>
      <c r="E645" s="69">
        <v>39</v>
      </c>
      <c r="F645" s="69"/>
      <c r="G645" s="69">
        <v>3</v>
      </c>
      <c r="H645" s="69"/>
      <c r="I645" s="69"/>
      <c r="J645" s="69"/>
      <c r="K645" s="69"/>
      <c r="L645" s="70">
        <f>ROUND(E645*G645,2)</f>
        <v>117</v>
      </c>
    </row>
    <row r="646" spans="1:12" s="126" customFormat="1" ht="45">
      <c r="A646" s="58" t="s">
        <v>1250</v>
      </c>
      <c r="B646" s="59" t="s">
        <v>338</v>
      </c>
      <c r="C646" s="60">
        <v>91926</v>
      </c>
      <c r="D646" s="61" t="s">
        <v>199</v>
      </c>
      <c r="E646" s="62"/>
      <c r="F646" s="62"/>
      <c r="G646" s="62"/>
      <c r="H646" s="62"/>
      <c r="I646" s="62"/>
      <c r="J646" s="62"/>
      <c r="K646" s="63" t="s">
        <v>82</v>
      </c>
      <c r="L646" s="64">
        <f>SUM(L647)</f>
        <v>205.25</v>
      </c>
    </row>
    <row r="647" spans="1:12" s="126" customFormat="1" ht="22.5">
      <c r="A647" s="65"/>
      <c r="B647" s="66"/>
      <c r="C647" s="67"/>
      <c r="D647" s="68" t="s">
        <v>612</v>
      </c>
      <c r="E647" s="69">
        <v>1</v>
      </c>
      <c r="F647" s="69"/>
      <c r="G647" s="69">
        <v>205.25</v>
      </c>
      <c r="H647" s="69"/>
      <c r="I647" s="69"/>
      <c r="J647" s="69"/>
      <c r="K647" s="69"/>
      <c r="L647" s="70">
        <f>ROUND(E647*G647,2)</f>
        <v>205.25</v>
      </c>
    </row>
    <row r="648" spans="1:12" s="126" customFormat="1" ht="45">
      <c r="A648" s="58" t="s">
        <v>1251</v>
      </c>
      <c r="B648" s="59" t="s">
        <v>338</v>
      </c>
      <c r="C648" s="60">
        <v>91926</v>
      </c>
      <c r="D648" s="61" t="s">
        <v>199</v>
      </c>
      <c r="E648" s="62"/>
      <c r="F648" s="62"/>
      <c r="G648" s="62"/>
      <c r="H648" s="62"/>
      <c r="I648" s="62"/>
      <c r="J648" s="62"/>
      <c r="K648" s="63" t="s">
        <v>82</v>
      </c>
      <c r="L648" s="64">
        <f>SUM(L649)</f>
        <v>951.72</v>
      </c>
    </row>
    <row r="649" spans="1:12" s="126" customFormat="1" ht="22.5">
      <c r="A649" s="65"/>
      <c r="B649" s="66"/>
      <c r="C649" s="67"/>
      <c r="D649" s="68" t="s">
        <v>613</v>
      </c>
      <c r="E649" s="69">
        <v>1</v>
      </c>
      <c r="F649" s="69"/>
      <c r="G649" s="69">
        <v>951.72</v>
      </c>
      <c r="H649" s="69"/>
      <c r="I649" s="69"/>
      <c r="J649" s="69"/>
      <c r="K649" s="69"/>
      <c r="L649" s="70">
        <f>ROUND(E649*G649,2)</f>
        <v>951.72</v>
      </c>
    </row>
    <row r="650" spans="1:12" s="126" customFormat="1" ht="45">
      <c r="A650" s="58" t="s">
        <v>1252</v>
      </c>
      <c r="B650" s="59" t="s">
        <v>338</v>
      </c>
      <c r="C650" s="60">
        <v>91926</v>
      </c>
      <c r="D650" s="61" t="s">
        <v>199</v>
      </c>
      <c r="E650" s="62"/>
      <c r="F650" s="62"/>
      <c r="G650" s="62"/>
      <c r="H650" s="62"/>
      <c r="I650" s="62"/>
      <c r="J650" s="62"/>
      <c r="K650" s="63" t="s">
        <v>82</v>
      </c>
      <c r="L650" s="64">
        <f>SUM(L651)</f>
        <v>837.42</v>
      </c>
    </row>
    <row r="651" spans="1:12" s="126" customFormat="1" ht="22.5">
      <c r="A651" s="65"/>
      <c r="B651" s="66"/>
      <c r="C651" s="67"/>
      <c r="D651" s="68" t="s">
        <v>614</v>
      </c>
      <c r="E651" s="69">
        <v>1</v>
      </c>
      <c r="F651" s="69"/>
      <c r="G651" s="69">
        <v>837.42</v>
      </c>
      <c r="H651" s="69"/>
      <c r="I651" s="69"/>
      <c r="J651" s="69"/>
      <c r="K651" s="69"/>
      <c r="L651" s="70">
        <f>ROUND(E651*G651,2)</f>
        <v>837.42</v>
      </c>
    </row>
    <row r="652" spans="1:12" s="126" customFormat="1" ht="45">
      <c r="A652" s="58" t="s">
        <v>1253</v>
      </c>
      <c r="B652" s="59" t="s">
        <v>338</v>
      </c>
      <c r="C652" s="60">
        <v>91926</v>
      </c>
      <c r="D652" s="61" t="s">
        <v>199</v>
      </c>
      <c r="E652" s="62"/>
      <c r="F652" s="62"/>
      <c r="G652" s="62"/>
      <c r="H652" s="62"/>
      <c r="I652" s="62"/>
      <c r="J652" s="62"/>
      <c r="K652" s="63" t="s">
        <v>82</v>
      </c>
      <c r="L652" s="64">
        <f>SUM(L653)</f>
        <v>505.57</v>
      </c>
    </row>
    <row r="653" spans="1:12" s="126" customFormat="1" ht="22.5">
      <c r="A653" s="65"/>
      <c r="B653" s="66"/>
      <c r="C653" s="67"/>
      <c r="D653" s="68" t="s">
        <v>615</v>
      </c>
      <c r="E653" s="69">
        <v>1</v>
      </c>
      <c r="F653" s="69"/>
      <c r="G653" s="69">
        <v>505.57</v>
      </c>
      <c r="H653" s="69"/>
      <c r="I653" s="69"/>
      <c r="J653" s="69"/>
      <c r="K653" s="69"/>
      <c r="L653" s="70">
        <f>ROUND(E653*G653,2)</f>
        <v>505.57</v>
      </c>
    </row>
    <row r="654" spans="1:12" s="126" customFormat="1" ht="45">
      <c r="A654" s="58" t="s">
        <v>1254</v>
      </c>
      <c r="B654" s="59" t="s">
        <v>338</v>
      </c>
      <c r="C654" s="60">
        <v>91926</v>
      </c>
      <c r="D654" s="61" t="s">
        <v>199</v>
      </c>
      <c r="E654" s="62"/>
      <c r="F654" s="62"/>
      <c r="G654" s="62"/>
      <c r="H654" s="62"/>
      <c r="I654" s="62"/>
      <c r="J654" s="62"/>
      <c r="K654" s="63" t="s">
        <v>82</v>
      </c>
      <c r="L654" s="64">
        <f>SUM(L655)</f>
        <v>86.8</v>
      </c>
    </row>
    <row r="655" spans="1:12" s="126" customFormat="1" ht="22.5">
      <c r="A655" s="65"/>
      <c r="B655" s="66"/>
      <c r="C655" s="67"/>
      <c r="D655" s="68" t="s">
        <v>616</v>
      </c>
      <c r="E655" s="69">
        <v>1</v>
      </c>
      <c r="F655" s="69"/>
      <c r="G655" s="69">
        <v>86.8</v>
      </c>
      <c r="H655" s="69"/>
      <c r="I655" s="69"/>
      <c r="J655" s="69"/>
      <c r="K655" s="69"/>
      <c r="L655" s="70">
        <f>ROUND(E655*G655,2)</f>
        <v>86.8</v>
      </c>
    </row>
    <row r="656" spans="1:12" s="126" customFormat="1" ht="45">
      <c r="A656" s="58" t="s">
        <v>1255</v>
      </c>
      <c r="B656" s="59" t="s">
        <v>338</v>
      </c>
      <c r="C656" s="60">
        <v>91930</v>
      </c>
      <c r="D656" s="61" t="s">
        <v>198</v>
      </c>
      <c r="E656" s="62"/>
      <c r="F656" s="62"/>
      <c r="G656" s="62"/>
      <c r="H656" s="62"/>
      <c r="I656" s="62"/>
      <c r="J656" s="62"/>
      <c r="K656" s="63" t="s">
        <v>82</v>
      </c>
      <c r="L656" s="64">
        <f>SUM(L657)</f>
        <v>125.2</v>
      </c>
    </row>
    <row r="657" spans="1:12" s="126" customFormat="1" ht="22.5">
      <c r="A657" s="65"/>
      <c r="B657" s="66"/>
      <c r="C657" s="67"/>
      <c r="D657" s="68" t="s">
        <v>617</v>
      </c>
      <c r="E657" s="69">
        <v>1</v>
      </c>
      <c r="F657" s="69"/>
      <c r="G657" s="69">
        <v>125.2</v>
      </c>
      <c r="H657" s="69"/>
      <c r="I657" s="69"/>
      <c r="J657" s="69"/>
      <c r="K657" s="69"/>
      <c r="L657" s="70">
        <f>ROUND(E657*G657,2)</f>
        <v>125.2</v>
      </c>
    </row>
    <row r="658" spans="1:12" s="126" customFormat="1" ht="45">
      <c r="A658" s="58" t="s">
        <v>1256</v>
      </c>
      <c r="B658" s="59" t="s">
        <v>338</v>
      </c>
      <c r="C658" s="60">
        <v>91930</v>
      </c>
      <c r="D658" s="61" t="s">
        <v>198</v>
      </c>
      <c r="E658" s="62"/>
      <c r="F658" s="62"/>
      <c r="G658" s="62"/>
      <c r="H658" s="62"/>
      <c r="I658" s="62"/>
      <c r="J658" s="62"/>
      <c r="K658" s="63" t="s">
        <v>82</v>
      </c>
      <c r="L658" s="64">
        <f>SUM(L659)</f>
        <v>9.7</v>
      </c>
    </row>
    <row r="659" spans="1:12" s="126" customFormat="1" ht="22.5">
      <c r="A659" s="65"/>
      <c r="B659" s="66"/>
      <c r="C659" s="67"/>
      <c r="D659" s="68" t="s">
        <v>618</v>
      </c>
      <c r="E659" s="69">
        <v>1</v>
      </c>
      <c r="F659" s="69"/>
      <c r="G659" s="69">
        <v>9.7</v>
      </c>
      <c r="H659" s="69"/>
      <c r="I659" s="69"/>
      <c r="J659" s="69"/>
      <c r="K659" s="69"/>
      <c r="L659" s="70">
        <f>ROUND(E659*G659,2)</f>
        <v>9.7</v>
      </c>
    </row>
    <row r="660" spans="1:12" s="126" customFormat="1" ht="45">
      <c r="A660" s="58" t="s">
        <v>1257</v>
      </c>
      <c r="B660" s="59" t="s">
        <v>338</v>
      </c>
      <c r="C660" s="60">
        <v>91930</v>
      </c>
      <c r="D660" s="61" t="s">
        <v>198</v>
      </c>
      <c r="E660" s="62"/>
      <c r="F660" s="62"/>
      <c r="G660" s="62"/>
      <c r="H660" s="62"/>
      <c r="I660" s="62"/>
      <c r="J660" s="62"/>
      <c r="K660" s="63" t="s">
        <v>82</v>
      </c>
      <c r="L660" s="64">
        <f>SUM(L661)</f>
        <v>62.4</v>
      </c>
    </row>
    <row r="661" spans="1:12" s="126" customFormat="1" ht="22.5">
      <c r="A661" s="65"/>
      <c r="B661" s="66"/>
      <c r="C661" s="67"/>
      <c r="D661" s="68" t="s">
        <v>619</v>
      </c>
      <c r="E661" s="69">
        <v>1</v>
      </c>
      <c r="F661" s="69"/>
      <c r="G661" s="69">
        <v>62.4</v>
      </c>
      <c r="H661" s="69"/>
      <c r="I661" s="69"/>
      <c r="J661" s="69"/>
      <c r="K661" s="69"/>
      <c r="L661" s="70">
        <f>ROUND(E661*G661,2)</f>
        <v>62.4</v>
      </c>
    </row>
    <row r="662" spans="1:12" s="126" customFormat="1" ht="45">
      <c r="A662" s="58" t="s">
        <v>1258</v>
      </c>
      <c r="B662" s="59" t="s">
        <v>338</v>
      </c>
      <c r="C662" s="60">
        <v>91930</v>
      </c>
      <c r="D662" s="61" t="s">
        <v>198</v>
      </c>
      <c r="E662" s="62"/>
      <c r="F662" s="62"/>
      <c r="G662" s="62"/>
      <c r="H662" s="62"/>
      <c r="I662" s="62"/>
      <c r="J662" s="62"/>
      <c r="K662" s="63" t="s">
        <v>82</v>
      </c>
      <c r="L662" s="64">
        <f>SUM(L663)</f>
        <v>125.2</v>
      </c>
    </row>
    <row r="663" spans="1:12" s="126" customFormat="1" ht="22.5">
      <c r="A663" s="65"/>
      <c r="B663" s="66"/>
      <c r="C663" s="67"/>
      <c r="D663" s="68" t="s">
        <v>620</v>
      </c>
      <c r="E663" s="69">
        <v>1</v>
      </c>
      <c r="F663" s="69"/>
      <c r="G663" s="69">
        <v>125.2</v>
      </c>
      <c r="H663" s="69"/>
      <c r="I663" s="69"/>
      <c r="J663" s="69"/>
      <c r="K663" s="69"/>
      <c r="L663" s="70">
        <f>ROUND(E663*G663,2)</f>
        <v>125.2</v>
      </c>
    </row>
    <row r="664" spans="1:12" s="126" customFormat="1" ht="45">
      <c r="A664" s="58" t="s">
        <v>1259</v>
      </c>
      <c r="B664" s="59" t="s">
        <v>338</v>
      </c>
      <c r="C664" s="60">
        <v>91930</v>
      </c>
      <c r="D664" s="61" t="s">
        <v>198</v>
      </c>
      <c r="E664" s="62"/>
      <c r="F664" s="62"/>
      <c r="G664" s="62"/>
      <c r="H664" s="62"/>
      <c r="I664" s="62"/>
      <c r="J664" s="62"/>
      <c r="K664" s="63" t="s">
        <v>82</v>
      </c>
      <c r="L664" s="64">
        <f>SUM(L665)</f>
        <v>53.1</v>
      </c>
    </row>
    <row r="665" spans="1:12" s="126" customFormat="1" ht="22.5">
      <c r="A665" s="65"/>
      <c r="B665" s="66"/>
      <c r="C665" s="67"/>
      <c r="D665" s="68" t="s">
        <v>621</v>
      </c>
      <c r="E665" s="69">
        <v>1</v>
      </c>
      <c r="F665" s="69"/>
      <c r="G665" s="69">
        <v>53.1</v>
      </c>
      <c r="H665" s="69"/>
      <c r="I665" s="69"/>
      <c r="J665" s="69"/>
      <c r="K665" s="69"/>
      <c r="L665" s="70">
        <f>ROUND(E665*G665,2)</f>
        <v>53.1</v>
      </c>
    </row>
    <row r="666" spans="1:12" s="126" customFormat="1" ht="22.5">
      <c r="A666" s="58" t="s">
        <v>1260</v>
      </c>
      <c r="B666" s="59" t="s">
        <v>342</v>
      </c>
      <c r="C666" s="60" t="s">
        <v>635</v>
      </c>
      <c r="D666" s="61" t="s">
        <v>659</v>
      </c>
      <c r="E666" s="62"/>
      <c r="F666" s="62"/>
      <c r="G666" s="62"/>
      <c r="H666" s="62"/>
      <c r="I666" s="62"/>
      <c r="J666" s="62"/>
      <c r="K666" s="63" t="s">
        <v>4</v>
      </c>
      <c r="L666" s="64">
        <f>SUM(L667)</f>
        <v>4</v>
      </c>
    </row>
    <row r="667" spans="1:12" s="126" customFormat="1" ht="22.5">
      <c r="A667" s="65"/>
      <c r="B667" s="66"/>
      <c r="C667" s="67"/>
      <c r="D667" s="68" t="s">
        <v>622</v>
      </c>
      <c r="E667" s="69">
        <v>4</v>
      </c>
      <c r="F667" s="69"/>
      <c r="G667" s="69"/>
      <c r="H667" s="69"/>
      <c r="I667" s="69"/>
      <c r="J667" s="69"/>
      <c r="K667" s="69"/>
      <c r="L667" s="70">
        <f>ROUND(E667,2)</f>
        <v>4</v>
      </c>
    </row>
    <row r="668" spans="1:12" s="126" customFormat="1" ht="33.75">
      <c r="A668" s="58" t="s">
        <v>1261</v>
      </c>
      <c r="B668" s="59" t="s">
        <v>338</v>
      </c>
      <c r="C668" s="60">
        <v>91955</v>
      </c>
      <c r="D668" s="61" t="s">
        <v>190</v>
      </c>
      <c r="E668" s="62"/>
      <c r="F668" s="62"/>
      <c r="G668" s="62"/>
      <c r="H668" s="62"/>
      <c r="I668" s="62"/>
      <c r="J668" s="62"/>
      <c r="K668" s="63" t="s">
        <v>81</v>
      </c>
      <c r="L668" s="64">
        <f>SUM(L669)</f>
        <v>1</v>
      </c>
    </row>
    <row r="669" spans="1:12" s="126" customFormat="1" ht="11.25">
      <c r="A669" s="65"/>
      <c r="B669" s="66"/>
      <c r="C669" s="67"/>
      <c r="D669" s="68" t="s">
        <v>660</v>
      </c>
      <c r="E669" s="69">
        <v>1</v>
      </c>
      <c r="F669" s="69"/>
      <c r="G669" s="69"/>
      <c r="H669" s="69"/>
      <c r="I669" s="69"/>
      <c r="J669" s="69"/>
      <c r="K669" s="69"/>
      <c r="L669" s="70">
        <f>ROUND(E669,2)</f>
        <v>1</v>
      </c>
    </row>
    <row r="670" spans="1:12" s="126" customFormat="1" ht="45">
      <c r="A670" s="58" t="s">
        <v>1262</v>
      </c>
      <c r="B670" s="59" t="s">
        <v>338</v>
      </c>
      <c r="C670" s="60">
        <v>91963</v>
      </c>
      <c r="D670" s="61" t="s">
        <v>189</v>
      </c>
      <c r="E670" s="62"/>
      <c r="F670" s="62"/>
      <c r="G670" s="62"/>
      <c r="H670" s="62"/>
      <c r="I670" s="62"/>
      <c r="J670" s="62"/>
      <c r="K670" s="63" t="s">
        <v>81</v>
      </c>
      <c r="L670" s="64">
        <f>SUM(L671)</f>
        <v>1</v>
      </c>
    </row>
    <row r="671" spans="1:12" s="126" customFormat="1" ht="22.5">
      <c r="A671" s="65"/>
      <c r="B671" s="66"/>
      <c r="C671" s="67"/>
      <c r="D671" s="68" t="s">
        <v>661</v>
      </c>
      <c r="E671" s="69">
        <v>1</v>
      </c>
      <c r="F671" s="69"/>
      <c r="G671" s="69"/>
      <c r="H671" s="69"/>
      <c r="I671" s="69"/>
      <c r="J671" s="69"/>
      <c r="K671" s="69"/>
      <c r="L671" s="70">
        <f>ROUND(E671,2)</f>
        <v>1</v>
      </c>
    </row>
    <row r="672" spans="1:12" s="126" customFormat="1" ht="33.75">
      <c r="A672" s="58" t="s">
        <v>1263</v>
      </c>
      <c r="B672" s="59" t="s">
        <v>338</v>
      </c>
      <c r="C672" s="60">
        <v>91953</v>
      </c>
      <c r="D672" s="61" t="s">
        <v>191</v>
      </c>
      <c r="E672" s="62"/>
      <c r="F672" s="62"/>
      <c r="G672" s="62"/>
      <c r="H672" s="62"/>
      <c r="I672" s="62"/>
      <c r="J672" s="62"/>
      <c r="K672" s="63" t="s">
        <v>81</v>
      </c>
      <c r="L672" s="64">
        <f>SUM(L673)</f>
        <v>3</v>
      </c>
    </row>
    <row r="673" spans="1:12" s="126" customFormat="1" ht="11.25">
      <c r="A673" s="65"/>
      <c r="B673" s="66"/>
      <c r="C673" s="67"/>
      <c r="D673" s="68" t="s">
        <v>662</v>
      </c>
      <c r="E673" s="69">
        <v>3</v>
      </c>
      <c r="F673" s="69"/>
      <c r="G673" s="69"/>
      <c r="H673" s="69"/>
      <c r="I673" s="69"/>
      <c r="J673" s="69"/>
      <c r="K673" s="69"/>
      <c r="L673" s="70">
        <f>ROUND(E673,2)</f>
        <v>3</v>
      </c>
    </row>
    <row r="674" spans="1:12" s="126" customFormat="1" ht="33.75">
      <c r="A674" s="58" t="s">
        <v>1264</v>
      </c>
      <c r="B674" s="59" t="s">
        <v>363</v>
      </c>
      <c r="C674" s="60">
        <v>38091</v>
      </c>
      <c r="D674" s="61" t="s">
        <v>313</v>
      </c>
      <c r="E674" s="62"/>
      <c r="F674" s="62"/>
      <c r="G674" s="62"/>
      <c r="H674" s="62"/>
      <c r="I674" s="62"/>
      <c r="J674" s="62"/>
      <c r="K674" s="63" t="s">
        <v>270</v>
      </c>
      <c r="L674" s="64">
        <f>SUM(L675)</f>
        <v>8</v>
      </c>
    </row>
    <row r="675" spans="1:12" s="126" customFormat="1" ht="11.25">
      <c r="A675" s="65"/>
      <c r="B675" s="66"/>
      <c r="C675" s="67"/>
      <c r="D675" s="68" t="s">
        <v>663</v>
      </c>
      <c r="E675" s="69">
        <v>8</v>
      </c>
      <c r="F675" s="69"/>
      <c r="G675" s="69"/>
      <c r="H675" s="69"/>
      <c r="I675" s="69"/>
      <c r="J675" s="69"/>
      <c r="K675" s="69"/>
      <c r="L675" s="70">
        <f>ROUND(E675,2)</f>
        <v>8</v>
      </c>
    </row>
    <row r="676" spans="1:12" s="126" customFormat="1" ht="33.75">
      <c r="A676" s="58" t="s">
        <v>1265</v>
      </c>
      <c r="B676" s="59" t="s">
        <v>363</v>
      </c>
      <c r="C676" s="60">
        <v>38092</v>
      </c>
      <c r="D676" s="61" t="s">
        <v>312</v>
      </c>
      <c r="E676" s="62"/>
      <c r="F676" s="62"/>
      <c r="G676" s="62"/>
      <c r="H676" s="62"/>
      <c r="I676" s="62"/>
      <c r="J676" s="62"/>
      <c r="K676" s="63" t="s">
        <v>270</v>
      </c>
      <c r="L676" s="64">
        <f>SUM(L677)</f>
        <v>19</v>
      </c>
    </row>
    <row r="677" spans="1:12" s="126" customFormat="1" ht="11.25">
      <c r="A677" s="65"/>
      <c r="B677" s="66"/>
      <c r="C677" s="67"/>
      <c r="D677" s="68" t="s">
        <v>664</v>
      </c>
      <c r="E677" s="69">
        <v>19</v>
      </c>
      <c r="F677" s="69"/>
      <c r="G677" s="69"/>
      <c r="H677" s="69"/>
      <c r="I677" s="69"/>
      <c r="J677" s="69"/>
      <c r="K677" s="69"/>
      <c r="L677" s="70">
        <f>ROUND(E677,2)</f>
        <v>19</v>
      </c>
    </row>
    <row r="678" spans="1:12" s="126" customFormat="1" ht="33.75">
      <c r="A678" s="58" t="s">
        <v>1266</v>
      </c>
      <c r="B678" s="59" t="s">
        <v>363</v>
      </c>
      <c r="C678" s="60">
        <v>38093</v>
      </c>
      <c r="D678" s="61" t="s">
        <v>311</v>
      </c>
      <c r="E678" s="62"/>
      <c r="F678" s="62"/>
      <c r="G678" s="62"/>
      <c r="H678" s="62"/>
      <c r="I678" s="62"/>
      <c r="J678" s="62"/>
      <c r="K678" s="63" t="s">
        <v>270</v>
      </c>
      <c r="L678" s="64">
        <f>SUM(L679)</f>
        <v>9</v>
      </c>
    </row>
    <row r="679" spans="1:12" s="126" customFormat="1" ht="11.25">
      <c r="A679" s="65"/>
      <c r="B679" s="66"/>
      <c r="C679" s="67"/>
      <c r="D679" s="68" t="s">
        <v>665</v>
      </c>
      <c r="E679" s="69">
        <v>9</v>
      </c>
      <c r="F679" s="69"/>
      <c r="G679" s="69"/>
      <c r="H679" s="69"/>
      <c r="I679" s="69"/>
      <c r="J679" s="69"/>
      <c r="K679" s="69"/>
      <c r="L679" s="70">
        <f>ROUND(E679,2)</f>
        <v>9</v>
      </c>
    </row>
    <row r="680" spans="1:12" s="126" customFormat="1" ht="45">
      <c r="A680" s="58" t="s">
        <v>1267</v>
      </c>
      <c r="B680" s="59" t="s">
        <v>338</v>
      </c>
      <c r="C680" s="60">
        <v>92022</v>
      </c>
      <c r="D680" s="61" t="s">
        <v>185</v>
      </c>
      <c r="E680" s="62"/>
      <c r="F680" s="62"/>
      <c r="G680" s="62"/>
      <c r="H680" s="62"/>
      <c r="I680" s="62"/>
      <c r="J680" s="62"/>
      <c r="K680" s="63" t="s">
        <v>81</v>
      </c>
      <c r="L680" s="64">
        <f>SUM(L681)</f>
        <v>6</v>
      </c>
    </row>
    <row r="681" spans="1:12" s="126" customFormat="1" ht="22.5">
      <c r="A681" s="65"/>
      <c r="B681" s="66"/>
      <c r="C681" s="67"/>
      <c r="D681" s="68" t="s">
        <v>666</v>
      </c>
      <c r="E681" s="69">
        <v>6</v>
      </c>
      <c r="F681" s="69"/>
      <c r="G681" s="69"/>
      <c r="H681" s="69"/>
      <c r="I681" s="69"/>
      <c r="J681" s="69"/>
      <c r="K681" s="69"/>
      <c r="L681" s="70">
        <f>ROUND(E681,2)</f>
        <v>6</v>
      </c>
    </row>
    <row r="682" spans="1:12" s="126" customFormat="1" ht="33.75">
      <c r="A682" s="58" t="s">
        <v>1268</v>
      </c>
      <c r="B682" s="59" t="s">
        <v>338</v>
      </c>
      <c r="C682" s="60">
        <v>92006</v>
      </c>
      <c r="D682" s="61" t="s">
        <v>186</v>
      </c>
      <c r="E682" s="62"/>
      <c r="F682" s="62"/>
      <c r="G682" s="62"/>
      <c r="H682" s="62"/>
      <c r="I682" s="62"/>
      <c r="J682" s="62"/>
      <c r="K682" s="63" t="s">
        <v>81</v>
      </c>
      <c r="L682" s="64">
        <f>SUM(L683)</f>
        <v>3</v>
      </c>
    </row>
    <row r="683" spans="1:12" s="126" customFormat="1" ht="11.25">
      <c r="A683" s="65"/>
      <c r="B683" s="66"/>
      <c r="C683" s="67"/>
      <c r="D683" s="68" t="s">
        <v>667</v>
      </c>
      <c r="E683" s="69">
        <v>3</v>
      </c>
      <c r="F683" s="69"/>
      <c r="G683" s="69"/>
      <c r="H683" s="69"/>
      <c r="I683" s="69"/>
      <c r="J683" s="69"/>
      <c r="K683" s="69"/>
      <c r="L683" s="70">
        <f>ROUND(E683,2)</f>
        <v>3</v>
      </c>
    </row>
    <row r="684" spans="1:12" s="126" customFormat="1" ht="33.75">
      <c r="A684" s="58" t="s">
        <v>1269</v>
      </c>
      <c r="B684" s="59" t="s">
        <v>338</v>
      </c>
      <c r="C684" s="60">
        <v>91990</v>
      </c>
      <c r="D684" s="61" t="s">
        <v>188</v>
      </c>
      <c r="E684" s="62"/>
      <c r="F684" s="62"/>
      <c r="G684" s="62"/>
      <c r="H684" s="62"/>
      <c r="I684" s="62"/>
      <c r="J684" s="62"/>
      <c r="K684" s="63" t="s">
        <v>81</v>
      </c>
      <c r="L684" s="64">
        <f>SUM(L685)</f>
        <v>16</v>
      </c>
    </row>
    <row r="685" spans="1:12" s="126" customFormat="1" ht="11.25">
      <c r="A685" s="65"/>
      <c r="B685" s="66"/>
      <c r="C685" s="67"/>
      <c r="D685" s="68" t="s">
        <v>669</v>
      </c>
      <c r="E685" s="69">
        <v>16</v>
      </c>
      <c r="F685" s="69"/>
      <c r="G685" s="69"/>
      <c r="H685" s="69"/>
      <c r="I685" s="69"/>
      <c r="J685" s="69"/>
      <c r="K685" s="69"/>
      <c r="L685" s="70">
        <f>ROUND(E685,2)</f>
        <v>16</v>
      </c>
    </row>
    <row r="686" spans="1:12" s="126" customFormat="1" ht="33.75">
      <c r="A686" s="58" t="s">
        <v>1270</v>
      </c>
      <c r="B686" s="59" t="s">
        <v>338</v>
      </c>
      <c r="C686" s="60">
        <v>91991</v>
      </c>
      <c r="D686" s="61" t="s">
        <v>187</v>
      </c>
      <c r="E686" s="62"/>
      <c r="F686" s="62"/>
      <c r="G686" s="62"/>
      <c r="H686" s="62"/>
      <c r="I686" s="62"/>
      <c r="J686" s="62"/>
      <c r="K686" s="63" t="s">
        <v>81</v>
      </c>
      <c r="L686" s="64">
        <f>SUM(L687)</f>
        <v>3</v>
      </c>
    </row>
    <row r="687" spans="1:12" s="126" customFormat="1" ht="11.25">
      <c r="A687" s="65"/>
      <c r="B687" s="66"/>
      <c r="C687" s="67"/>
      <c r="D687" s="68" t="s">
        <v>668</v>
      </c>
      <c r="E687" s="69">
        <v>3</v>
      </c>
      <c r="F687" s="69"/>
      <c r="G687" s="69"/>
      <c r="H687" s="69"/>
      <c r="I687" s="69"/>
      <c r="J687" s="69"/>
      <c r="K687" s="69"/>
      <c r="L687" s="70">
        <f>ROUND(E687,2)</f>
        <v>3</v>
      </c>
    </row>
    <row r="688" spans="1:12" s="126" customFormat="1" ht="33.75">
      <c r="A688" s="58" t="s">
        <v>1271</v>
      </c>
      <c r="B688" s="59" t="s">
        <v>342</v>
      </c>
      <c r="C688" s="60" t="s">
        <v>636</v>
      </c>
      <c r="D688" s="61" t="s">
        <v>721</v>
      </c>
      <c r="E688" s="62"/>
      <c r="F688" s="62"/>
      <c r="G688" s="62"/>
      <c r="H688" s="62"/>
      <c r="I688" s="62"/>
      <c r="J688" s="62"/>
      <c r="K688" s="63" t="s">
        <v>4</v>
      </c>
      <c r="L688" s="64">
        <f>SUM(L689)</f>
        <v>1</v>
      </c>
    </row>
    <row r="689" spans="1:12" s="126" customFormat="1" ht="22.5">
      <c r="A689" s="65"/>
      <c r="B689" s="66"/>
      <c r="C689" s="67"/>
      <c r="D689" s="68" t="s">
        <v>670</v>
      </c>
      <c r="E689" s="69">
        <v>1</v>
      </c>
      <c r="F689" s="69"/>
      <c r="G689" s="69"/>
      <c r="H689" s="69"/>
      <c r="I689" s="69"/>
      <c r="J689" s="69"/>
      <c r="K689" s="69"/>
      <c r="L689" s="70">
        <f>ROUND(E689,2)</f>
        <v>1</v>
      </c>
    </row>
    <row r="690" spans="1:12" s="126" customFormat="1" ht="22.5">
      <c r="A690" s="58" t="s">
        <v>1272</v>
      </c>
      <c r="B690" s="59" t="s">
        <v>342</v>
      </c>
      <c r="C690" s="60" t="s">
        <v>637</v>
      </c>
      <c r="D690" s="61" t="s">
        <v>673</v>
      </c>
      <c r="E690" s="62"/>
      <c r="F690" s="62"/>
      <c r="G690" s="62"/>
      <c r="H690" s="62"/>
      <c r="I690" s="62"/>
      <c r="J690" s="62"/>
      <c r="K690" s="63" t="s">
        <v>4</v>
      </c>
      <c r="L690" s="64">
        <f>SUM(L691)</f>
        <v>19</v>
      </c>
    </row>
    <row r="691" spans="1:12" s="126" customFormat="1" ht="22.5">
      <c r="A691" s="65"/>
      <c r="B691" s="66"/>
      <c r="C691" s="67"/>
      <c r="D691" s="68" t="s">
        <v>671</v>
      </c>
      <c r="E691" s="69">
        <v>19</v>
      </c>
      <c r="F691" s="69"/>
      <c r="G691" s="69"/>
      <c r="H691" s="69"/>
      <c r="I691" s="69"/>
      <c r="J691" s="69"/>
      <c r="K691" s="69"/>
      <c r="L691" s="70">
        <f>ROUND(E691,2)</f>
        <v>19</v>
      </c>
    </row>
    <row r="692" spans="1:12" s="126" customFormat="1" ht="33.75">
      <c r="A692" s="58" t="s">
        <v>1273</v>
      </c>
      <c r="B692" s="59" t="s">
        <v>342</v>
      </c>
      <c r="C692" s="60" t="s">
        <v>638</v>
      </c>
      <c r="D692" s="61" t="s">
        <v>674</v>
      </c>
      <c r="E692" s="62"/>
      <c r="F692" s="62"/>
      <c r="G692" s="62"/>
      <c r="H692" s="62"/>
      <c r="I692" s="62"/>
      <c r="J692" s="62"/>
      <c r="K692" s="63" t="s">
        <v>4</v>
      </c>
      <c r="L692" s="64">
        <f>SUM(L693)</f>
        <v>11</v>
      </c>
    </row>
    <row r="693" spans="1:12" s="126" customFormat="1" ht="22.5">
      <c r="A693" s="65"/>
      <c r="B693" s="66"/>
      <c r="C693" s="67"/>
      <c r="D693" s="68" t="s">
        <v>672</v>
      </c>
      <c r="E693" s="69">
        <v>11</v>
      </c>
      <c r="F693" s="69"/>
      <c r="G693" s="69"/>
      <c r="H693" s="69"/>
      <c r="I693" s="69"/>
      <c r="J693" s="69"/>
      <c r="K693" s="69"/>
      <c r="L693" s="70">
        <f>ROUND(E693,2)</f>
        <v>11</v>
      </c>
    </row>
    <row r="694" spans="1:12" s="126" customFormat="1" ht="33.75">
      <c r="A694" s="58" t="s">
        <v>1274</v>
      </c>
      <c r="B694" s="59" t="s">
        <v>338</v>
      </c>
      <c r="C694" s="60">
        <v>93654</v>
      </c>
      <c r="D694" s="61" t="s">
        <v>1518</v>
      </c>
      <c r="E694" s="62"/>
      <c r="F694" s="62"/>
      <c r="G694" s="62"/>
      <c r="H694" s="62"/>
      <c r="I694" s="62"/>
      <c r="J694" s="62"/>
      <c r="K694" s="63" t="s">
        <v>81</v>
      </c>
      <c r="L694" s="64">
        <f>SUM(L695)</f>
        <v>3</v>
      </c>
    </row>
    <row r="695" spans="1:12" s="126" customFormat="1" ht="11.25">
      <c r="A695" s="65"/>
      <c r="B695" s="66"/>
      <c r="C695" s="67"/>
      <c r="D695" s="68" t="s">
        <v>675</v>
      </c>
      <c r="E695" s="69">
        <v>3</v>
      </c>
      <c r="F695" s="69"/>
      <c r="G695" s="69"/>
      <c r="H695" s="69"/>
      <c r="I695" s="69"/>
      <c r="J695" s="69"/>
      <c r="K695" s="69"/>
      <c r="L695" s="70">
        <f>ROUND(E695,2)</f>
        <v>3</v>
      </c>
    </row>
    <row r="696" spans="1:12" s="126" customFormat="1" ht="33.75">
      <c r="A696" s="58" t="s">
        <v>1275</v>
      </c>
      <c r="B696" s="59" t="s">
        <v>338</v>
      </c>
      <c r="C696" s="60">
        <v>93655</v>
      </c>
      <c r="D696" s="61" t="s">
        <v>1519</v>
      </c>
      <c r="E696" s="62"/>
      <c r="F696" s="62"/>
      <c r="G696" s="62"/>
      <c r="H696" s="62"/>
      <c r="I696" s="62"/>
      <c r="J696" s="62"/>
      <c r="K696" s="63" t="s">
        <v>81</v>
      </c>
      <c r="L696" s="64">
        <f>SUM(L697)</f>
        <v>5</v>
      </c>
    </row>
    <row r="697" spans="1:12" s="126" customFormat="1" ht="11.25">
      <c r="A697" s="65"/>
      <c r="B697" s="66"/>
      <c r="C697" s="67"/>
      <c r="D697" s="68" t="s">
        <v>676</v>
      </c>
      <c r="E697" s="69">
        <v>5</v>
      </c>
      <c r="F697" s="69"/>
      <c r="G697" s="69"/>
      <c r="H697" s="69"/>
      <c r="I697" s="69"/>
      <c r="J697" s="69"/>
      <c r="K697" s="69"/>
      <c r="L697" s="70">
        <f>ROUND(E697,2)</f>
        <v>5</v>
      </c>
    </row>
    <row r="698" spans="1:12" s="126" customFormat="1" ht="33.75">
      <c r="A698" s="58" t="s">
        <v>1276</v>
      </c>
      <c r="B698" s="59" t="s">
        <v>338</v>
      </c>
      <c r="C698" s="60">
        <v>93657</v>
      </c>
      <c r="D698" s="61" t="s">
        <v>1520</v>
      </c>
      <c r="E698" s="62"/>
      <c r="F698" s="62"/>
      <c r="G698" s="62"/>
      <c r="H698" s="62"/>
      <c r="I698" s="62"/>
      <c r="J698" s="62"/>
      <c r="K698" s="63" t="s">
        <v>81</v>
      </c>
      <c r="L698" s="64">
        <f>SUM(L699)</f>
        <v>8</v>
      </c>
    </row>
    <row r="699" spans="1:12" s="126" customFormat="1" ht="11.25">
      <c r="A699" s="65"/>
      <c r="B699" s="66"/>
      <c r="C699" s="67"/>
      <c r="D699" s="68" t="s">
        <v>677</v>
      </c>
      <c r="E699" s="69">
        <v>8</v>
      </c>
      <c r="F699" s="69"/>
      <c r="G699" s="69"/>
      <c r="H699" s="69"/>
      <c r="I699" s="69"/>
      <c r="J699" s="69"/>
      <c r="K699" s="69"/>
      <c r="L699" s="70">
        <f>ROUND(E699,2)</f>
        <v>8</v>
      </c>
    </row>
    <row r="700" spans="1:12" s="126" customFormat="1" ht="33.75">
      <c r="A700" s="58" t="s">
        <v>1277</v>
      </c>
      <c r="B700" s="59" t="s">
        <v>342</v>
      </c>
      <c r="C700" s="60" t="s">
        <v>639</v>
      </c>
      <c r="D700" s="61" t="s">
        <v>722</v>
      </c>
      <c r="E700" s="62"/>
      <c r="F700" s="62"/>
      <c r="G700" s="62"/>
      <c r="H700" s="62"/>
      <c r="I700" s="62"/>
      <c r="J700" s="62"/>
      <c r="K700" s="63" t="s">
        <v>4</v>
      </c>
      <c r="L700" s="64">
        <f>SUM(L701)</f>
        <v>1</v>
      </c>
    </row>
    <row r="701" spans="1:12" s="126" customFormat="1" ht="22.5">
      <c r="A701" s="65"/>
      <c r="B701" s="66"/>
      <c r="C701" s="67"/>
      <c r="D701" s="68" t="s">
        <v>678</v>
      </c>
      <c r="E701" s="69">
        <v>1</v>
      </c>
      <c r="F701" s="69"/>
      <c r="G701" s="69"/>
      <c r="H701" s="69"/>
      <c r="I701" s="69"/>
      <c r="J701" s="69"/>
      <c r="K701" s="69"/>
      <c r="L701" s="70">
        <f>ROUND(E701,2)</f>
        <v>1</v>
      </c>
    </row>
    <row r="702" spans="1:12" s="126" customFormat="1" ht="33.75">
      <c r="A702" s="58" t="s">
        <v>1278</v>
      </c>
      <c r="B702" s="59" t="s">
        <v>342</v>
      </c>
      <c r="C702" s="60" t="s">
        <v>640</v>
      </c>
      <c r="D702" s="61" t="s">
        <v>723</v>
      </c>
      <c r="E702" s="62"/>
      <c r="F702" s="62"/>
      <c r="G702" s="62"/>
      <c r="H702" s="62"/>
      <c r="I702" s="62"/>
      <c r="J702" s="62"/>
      <c r="K702" s="63" t="s">
        <v>4</v>
      </c>
      <c r="L702" s="64">
        <f>SUM(L703)</f>
        <v>1</v>
      </c>
    </row>
    <row r="703" spans="1:12" s="126" customFormat="1" ht="22.5">
      <c r="A703" s="65"/>
      <c r="B703" s="66"/>
      <c r="C703" s="67"/>
      <c r="D703" s="68" t="s">
        <v>679</v>
      </c>
      <c r="E703" s="69">
        <v>1</v>
      </c>
      <c r="F703" s="69"/>
      <c r="G703" s="69"/>
      <c r="H703" s="69"/>
      <c r="I703" s="69"/>
      <c r="J703" s="69"/>
      <c r="K703" s="69"/>
      <c r="L703" s="70">
        <f>ROUND(E703,2)</f>
        <v>1</v>
      </c>
    </row>
    <row r="704" spans="1:12" s="126" customFormat="1" ht="22.5">
      <c r="A704" s="58" t="s">
        <v>1279</v>
      </c>
      <c r="B704" s="59" t="s">
        <v>342</v>
      </c>
      <c r="C704" s="60" t="s">
        <v>641</v>
      </c>
      <c r="D704" s="61" t="s">
        <v>686</v>
      </c>
      <c r="E704" s="62"/>
      <c r="F704" s="62"/>
      <c r="G704" s="62"/>
      <c r="H704" s="62"/>
      <c r="I704" s="62"/>
      <c r="J704" s="62"/>
      <c r="K704" s="63" t="s">
        <v>82</v>
      </c>
      <c r="L704" s="64">
        <f>SUM(L705)</f>
        <v>52.7</v>
      </c>
    </row>
    <row r="705" spans="1:12" s="126" customFormat="1" ht="22.5">
      <c r="A705" s="65"/>
      <c r="B705" s="66"/>
      <c r="C705" s="67"/>
      <c r="D705" s="68" t="s">
        <v>680</v>
      </c>
      <c r="E705" s="69">
        <v>1</v>
      </c>
      <c r="F705" s="69"/>
      <c r="G705" s="69">
        <v>52.7</v>
      </c>
      <c r="H705" s="69"/>
      <c r="I705" s="69"/>
      <c r="J705" s="69"/>
      <c r="K705" s="69"/>
      <c r="L705" s="70">
        <f>ROUND(E705*G705,2)</f>
        <v>52.7</v>
      </c>
    </row>
    <row r="706" spans="1:12" s="126" customFormat="1" ht="33.75">
      <c r="A706" s="58" t="s">
        <v>1280</v>
      </c>
      <c r="B706" s="59" t="s">
        <v>342</v>
      </c>
      <c r="C706" s="60" t="s">
        <v>642</v>
      </c>
      <c r="D706" s="61" t="s">
        <v>724</v>
      </c>
      <c r="E706" s="62"/>
      <c r="F706" s="62"/>
      <c r="G706" s="62"/>
      <c r="H706" s="62"/>
      <c r="I706" s="62"/>
      <c r="J706" s="62"/>
      <c r="K706" s="63" t="s">
        <v>4</v>
      </c>
      <c r="L706" s="64">
        <f>SUM(L707)</f>
        <v>39</v>
      </c>
    </row>
    <row r="707" spans="1:12" s="126" customFormat="1" ht="22.5">
      <c r="A707" s="65"/>
      <c r="B707" s="66"/>
      <c r="C707" s="67"/>
      <c r="D707" s="68" t="s">
        <v>681</v>
      </c>
      <c r="E707" s="69">
        <v>39</v>
      </c>
      <c r="F707" s="69"/>
      <c r="G707" s="69"/>
      <c r="H707" s="69"/>
      <c r="I707" s="69"/>
      <c r="J707" s="69"/>
      <c r="K707" s="69"/>
      <c r="L707" s="70">
        <f>ROUND(E707,2)</f>
        <v>39</v>
      </c>
    </row>
    <row r="708" spans="1:12" s="126" customFormat="1" ht="33.75">
      <c r="A708" s="58" t="s">
        <v>1281</v>
      </c>
      <c r="B708" s="59" t="s">
        <v>342</v>
      </c>
      <c r="C708" s="60" t="s">
        <v>643</v>
      </c>
      <c r="D708" s="61" t="s">
        <v>725</v>
      </c>
      <c r="E708" s="62"/>
      <c r="F708" s="62"/>
      <c r="G708" s="62"/>
      <c r="H708" s="62"/>
      <c r="I708" s="62"/>
      <c r="J708" s="62"/>
      <c r="K708" s="63" t="s">
        <v>4</v>
      </c>
      <c r="L708" s="64">
        <f>SUM(L709)</f>
        <v>7</v>
      </c>
    </row>
    <row r="709" spans="1:12" s="126" customFormat="1" ht="22.5">
      <c r="A709" s="65"/>
      <c r="B709" s="66"/>
      <c r="C709" s="67"/>
      <c r="D709" s="68" t="s">
        <v>682</v>
      </c>
      <c r="E709" s="69">
        <v>7</v>
      </c>
      <c r="F709" s="69"/>
      <c r="G709" s="69"/>
      <c r="H709" s="69"/>
      <c r="I709" s="69"/>
      <c r="J709" s="69"/>
      <c r="K709" s="69"/>
      <c r="L709" s="70">
        <f>ROUND(E709,2)</f>
        <v>7</v>
      </c>
    </row>
    <row r="710" spans="1:12" s="126" customFormat="1" ht="33.75">
      <c r="A710" s="58" t="s">
        <v>1282</v>
      </c>
      <c r="B710" s="59" t="s">
        <v>342</v>
      </c>
      <c r="C710" s="60" t="s">
        <v>644</v>
      </c>
      <c r="D710" s="61" t="s">
        <v>726</v>
      </c>
      <c r="E710" s="62"/>
      <c r="F710" s="62"/>
      <c r="G710" s="62"/>
      <c r="H710" s="62"/>
      <c r="I710" s="62"/>
      <c r="J710" s="62"/>
      <c r="K710" s="63" t="s">
        <v>4</v>
      </c>
      <c r="L710" s="64">
        <f>SUM(L711)</f>
        <v>5</v>
      </c>
    </row>
    <row r="711" spans="1:12" s="126" customFormat="1" ht="22.5">
      <c r="A711" s="65"/>
      <c r="B711" s="66"/>
      <c r="C711" s="67"/>
      <c r="D711" s="68" t="s">
        <v>683</v>
      </c>
      <c r="E711" s="69">
        <v>5</v>
      </c>
      <c r="F711" s="69"/>
      <c r="G711" s="69"/>
      <c r="H711" s="69"/>
      <c r="I711" s="69"/>
      <c r="J711" s="69"/>
      <c r="K711" s="69"/>
      <c r="L711" s="70">
        <f>ROUND(E711,2)</f>
        <v>5</v>
      </c>
    </row>
    <row r="712" spans="1:12" s="126" customFormat="1" ht="33.75">
      <c r="A712" s="58" t="s">
        <v>1283</v>
      </c>
      <c r="B712" s="59" t="s">
        <v>342</v>
      </c>
      <c r="C712" s="60" t="s">
        <v>645</v>
      </c>
      <c r="D712" s="61" t="s">
        <v>727</v>
      </c>
      <c r="E712" s="62"/>
      <c r="F712" s="62"/>
      <c r="G712" s="62"/>
      <c r="H712" s="62"/>
      <c r="I712" s="62"/>
      <c r="J712" s="62"/>
      <c r="K712" s="63" t="s">
        <v>4</v>
      </c>
      <c r="L712" s="64">
        <f>SUM(L713)</f>
        <v>20</v>
      </c>
    </row>
    <row r="713" spans="1:12" s="126" customFormat="1" ht="22.5">
      <c r="A713" s="65"/>
      <c r="B713" s="66"/>
      <c r="C713" s="67"/>
      <c r="D713" s="68" t="s">
        <v>684</v>
      </c>
      <c r="E713" s="69">
        <v>20</v>
      </c>
      <c r="F713" s="69"/>
      <c r="G713" s="69"/>
      <c r="H713" s="69"/>
      <c r="I713" s="69"/>
      <c r="J713" s="69"/>
      <c r="K713" s="69"/>
      <c r="L713" s="70">
        <f>ROUND(E713,2)</f>
        <v>20</v>
      </c>
    </row>
    <row r="714" spans="1:12" s="126" customFormat="1" ht="33.75">
      <c r="A714" s="58" t="s">
        <v>1284</v>
      </c>
      <c r="B714" s="59" t="s">
        <v>342</v>
      </c>
      <c r="C714" s="60" t="s">
        <v>646</v>
      </c>
      <c r="D714" s="61" t="s">
        <v>728</v>
      </c>
      <c r="E714" s="62"/>
      <c r="F714" s="62"/>
      <c r="G714" s="62"/>
      <c r="H714" s="62"/>
      <c r="I714" s="62"/>
      <c r="J714" s="62"/>
      <c r="K714" s="63" t="s">
        <v>4</v>
      </c>
      <c r="L714" s="64">
        <f>SUM(L715)</f>
        <v>80</v>
      </c>
    </row>
    <row r="715" spans="1:12" s="126" customFormat="1" ht="22.5">
      <c r="A715" s="65"/>
      <c r="B715" s="66"/>
      <c r="C715" s="67"/>
      <c r="D715" s="68" t="s">
        <v>685</v>
      </c>
      <c r="E715" s="69">
        <v>80</v>
      </c>
      <c r="F715" s="69"/>
      <c r="G715" s="69"/>
      <c r="H715" s="69"/>
      <c r="I715" s="69"/>
      <c r="J715" s="69"/>
      <c r="K715" s="69"/>
      <c r="L715" s="70">
        <f>ROUND(E715,2)</f>
        <v>80</v>
      </c>
    </row>
    <row r="716" spans="1:12" s="126" customFormat="1" ht="33.75">
      <c r="A716" s="58" t="s">
        <v>1285</v>
      </c>
      <c r="B716" s="59" t="s">
        <v>342</v>
      </c>
      <c r="C716" s="60" t="s">
        <v>692</v>
      </c>
      <c r="D716" s="61" t="s">
        <v>729</v>
      </c>
      <c r="E716" s="62"/>
      <c r="F716" s="62"/>
      <c r="G716" s="62"/>
      <c r="H716" s="62"/>
      <c r="I716" s="62"/>
      <c r="J716" s="62"/>
      <c r="K716" s="63" t="s">
        <v>4</v>
      </c>
      <c r="L716" s="64">
        <f>SUM(L717)</f>
        <v>7</v>
      </c>
    </row>
    <row r="717" spans="1:12" s="126" customFormat="1" ht="22.5">
      <c r="A717" s="65"/>
      <c r="B717" s="66"/>
      <c r="C717" s="67"/>
      <c r="D717" s="68" t="s">
        <v>687</v>
      </c>
      <c r="E717" s="69">
        <v>7</v>
      </c>
      <c r="F717" s="69"/>
      <c r="G717" s="69"/>
      <c r="H717" s="69"/>
      <c r="I717" s="69"/>
      <c r="J717" s="69"/>
      <c r="K717" s="69"/>
      <c r="L717" s="70">
        <f>ROUND(E717,2)</f>
        <v>7</v>
      </c>
    </row>
    <row r="718" spans="1:12" s="126" customFormat="1" ht="33.75">
      <c r="A718" s="58" t="s">
        <v>1286</v>
      </c>
      <c r="B718" s="59" t="s">
        <v>342</v>
      </c>
      <c r="C718" s="60" t="s">
        <v>693</v>
      </c>
      <c r="D718" s="61" t="s">
        <v>730</v>
      </c>
      <c r="E718" s="62"/>
      <c r="F718" s="62"/>
      <c r="G718" s="62"/>
      <c r="H718" s="62"/>
      <c r="I718" s="62"/>
      <c r="J718" s="62"/>
      <c r="K718" s="63" t="s">
        <v>4</v>
      </c>
      <c r="L718" s="64">
        <f>SUM(L719)</f>
        <v>5</v>
      </c>
    </row>
    <row r="719" spans="1:12" s="126" customFormat="1" ht="22.5">
      <c r="A719" s="65"/>
      <c r="B719" s="66"/>
      <c r="C719" s="67"/>
      <c r="D719" s="68" t="s">
        <v>688</v>
      </c>
      <c r="E719" s="69">
        <v>5</v>
      </c>
      <c r="F719" s="69"/>
      <c r="G719" s="69"/>
      <c r="H719" s="69"/>
      <c r="I719" s="69"/>
      <c r="J719" s="69"/>
      <c r="K719" s="69"/>
      <c r="L719" s="70">
        <f>ROUND(E719,2)</f>
        <v>5</v>
      </c>
    </row>
    <row r="720" spans="1:12" s="126" customFormat="1" ht="33.75">
      <c r="A720" s="58" t="s">
        <v>1287</v>
      </c>
      <c r="B720" s="59" t="s">
        <v>342</v>
      </c>
      <c r="C720" s="60" t="s">
        <v>694</v>
      </c>
      <c r="D720" s="61" t="s">
        <v>731</v>
      </c>
      <c r="E720" s="62"/>
      <c r="F720" s="62"/>
      <c r="G720" s="62"/>
      <c r="H720" s="62"/>
      <c r="I720" s="62"/>
      <c r="J720" s="62"/>
      <c r="K720" s="63" t="s">
        <v>4</v>
      </c>
      <c r="L720" s="64">
        <f>SUM(L721)</f>
        <v>1</v>
      </c>
    </row>
    <row r="721" spans="1:12" s="126" customFormat="1" ht="22.5">
      <c r="A721" s="65"/>
      <c r="B721" s="66"/>
      <c r="C721" s="67"/>
      <c r="D721" s="68" t="s">
        <v>691</v>
      </c>
      <c r="E721" s="69">
        <v>1</v>
      </c>
      <c r="F721" s="69"/>
      <c r="G721" s="69"/>
      <c r="H721" s="69"/>
      <c r="I721" s="69"/>
      <c r="J721" s="69"/>
      <c r="K721" s="69"/>
      <c r="L721" s="70">
        <f>ROUND(E721,2)</f>
        <v>1</v>
      </c>
    </row>
    <row r="722" spans="1:12" s="126" customFormat="1" ht="33.75">
      <c r="A722" s="58" t="s">
        <v>1288</v>
      </c>
      <c r="B722" s="59" t="s">
        <v>342</v>
      </c>
      <c r="C722" s="60" t="s">
        <v>695</v>
      </c>
      <c r="D722" s="61" t="s">
        <v>732</v>
      </c>
      <c r="E722" s="62"/>
      <c r="F722" s="62"/>
      <c r="G722" s="62"/>
      <c r="H722" s="62"/>
      <c r="I722" s="62"/>
      <c r="J722" s="62"/>
      <c r="K722" s="63" t="s">
        <v>4</v>
      </c>
      <c r="L722" s="64">
        <f>SUM(L723)</f>
        <v>1</v>
      </c>
    </row>
    <row r="723" spans="1:12" s="126" customFormat="1" ht="22.5">
      <c r="A723" s="65"/>
      <c r="B723" s="66"/>
      <c r="C723" s="67"/>
      <c r="D723" s="68" t="s">
        <v>689</v>
      </c>
      <c r="E723" s="69">
        <v>1</v>
      </c>
      <c r="F723" s="69"/>
      <c r="G723" s="69"/>
      <c r="H723" s="69"/>
      <c r="I723" s="69"/>
      <c r="J723" s="69"/>
      <c r="K723" s="69"/>
      <c r="L723" s="70">
        <f>ROUND(E723,2)</f>
        <v>1</v>
      </c>
    </row>
    <row r="724" spans="1:12" s="126" customFormat="1" ht="33.75">
      <c r="A724" s="58" t="s">
        <v>1289</v>
      </c>
      <c r="B724" s="59" t="s">
        <v>342</v>
      </c>
      <c r="C724" s="60" t="s">
        <v>696</v>
      </c>
      <c r="D724" s="61" t="s">
        <v>733</v>
      </c>
      <c r="E724" s="62"/>
      <c r="F724" s="62"/>
      <c r="G724" s="62"/>
      <c r="H724" s="62"/>
      <c r="I724" s="62"/>
      <c r="J724" s="62"/>
      <c r="K724" s="63" t="s">
        <v>82</v>
      </c>
      <c r="L724" s="64">
        <f>SUM(L725)</f>
        <v>52.7</v>
      </c>
    </row>
    <row r="725" spans="1:12" s="126" customFormat="1" ht="22.5">
      <c r="A725" s="65"/>
      <c r="B725" s="66"/>
      <c r="C725" s="67"/>
      <c r="D725" s="68" t="s">
        <v>690</v>
      </c>
      <c r="E725" s="69">
        <v>1</v>
      </c>
      <c r="F725" s="69"/>
      <c r="G725" s="69">
        <v>52.7</v>
      </c>
      <c r="H725" s="69"/>
      <c r="I725" s="69"/>
      <c r="J725" s="69"/>
      <c r="K725" s="69"/>
      <c r="L725" s="70">
        <f>ROUND(E725*G725,2)</f>
        <v>52.7</v>
      </c>
    </row>
    <row r="726" spans="1:12" s="126" customFormat="1" ht="45">
      <c r="A726" s="58" t="s">
        <v>1290</v>
      </c>
      <c r="B726" s="59" t="s">
        <v>338</v>
      </c>
      <c r="C726" s="60">
        <v>91856</v>
      </c>
      <c r="D726" s="61" t="s">
        <v>207</v>
      </c>
      <c r="E726" s="62"/>
      <c r="F726" s="62"/>
      <c r="G726" s="62"/>
      <c r="H726" s="62"/>
      <c r="I726" s="62"/>
      <c r="J726" s="62"/>
      <c r="K726" s="63" t="s">
        <v>82</v>
      </c>
      <c r="L726" s="64">
        <f>SUM(L727)</f>
        <v>7.2</v>
      </c>
    </row>
    <row r="727" spans="1:12" s="126" customFormat="1" ht="11.25">
      <c r="A727" s="65"/>
      <c r="B727" s="66"/>
      <c r="C727" s="67"/>
      <c r="D727" s="68" t="s">
        <v>734</v>
      </c>
      <c r="E727" s="69">
        <v>1</v>
      </c>
      <c r="F727" s="69"/>
      <c r="G727" s="69">
        <v>7.2</v>
      </c>
      <c r="H727" s="69"/>
      <c r="I727" s="69"/>
      <c r="J727" s="69"/>
      <c r="K727" s="69"/>
      <c r="L727" s="70">
        <f>ROUND(E727*G727,2)</f>
        <v>7.2</v>
      </c>
    </row>
    <row r="728" spans="1:12" s="126" customFormat="1" ht="45">
      <c r="A728" s="58" t="s">
        <v>1291</v>
      </c>
      <c r="B728" s="59" t="s">
        <v>338</v>
      </c>
      <c r="C728" s="60">
        <v>91854</v>
      </c>
      <c r="D728" s="61" t="s">
        <v>208</v>
      </c>
      <c r="E728" s="62"/>
      <c r="F728" s="62"/>
      <c r="G728" s="62"/>
      <c r="H728" s="62"/>
      <c r="I728" s="62"/>
      <c r="J728" s="62"/>
      <c r="K728" s="63" t="s">
        <v>82</v>
      </c>
      <c r="L728" s="64">
        <f>SUM(L729)</f>
        <v>353.7</v>
      </c>
    </row>
    <row r="729" spans="1:12" s="126" customFormat="1" ht="11.25">
      <c r="A729" s="65"/>
      <c r="B729" s="66"/>
      <c r="C729" s="67"/>
      <c r="D729" s="68" t="s">
        <v>735</v>
      </c>
      <c r="E729" s="69">
        <v>1</v>
      </c>
      <c r="F729" s="69"/>
      <c r="G729" s="69">
        <v>353.7</v>
      </c>
      <c r="H729" s="69"/>
      <c r="I729" s="69"/>
      <c r="J729" s="69"/>
      <c r="K729" s="69"/>
      <c r="L729" s="70">
        <f>ROUND(E729*G729,2)</f>
        <v>353.7</v>
      </c>
    </row>
    <row r="730" spans="1:12" s="126" customFormat="1" ht="22.5">
      <c r="A730" s="58" t="s">
        <v>1292</v>
      </c>
      <c r="B730" s="59" t="s">
        <v>342</v>
      </c>
      <c r="C730" s="60" t="s">
        <v>697</v>
      </c>
      <c r="D730" s="61" t="s">
        <v>737</v>
      </c>
      <c r="E730" s="62"/>
      <c r="F730" s="62"/>
      <c r="G730" s="62"/>
      <c r="H730" s="62"/>
      <c r="I730" s="62"/>
      <c r="J730" s="62"/>
      <c r="K730" s="63" t="s">
        <v>82</v>
      </c>
      <c r="L730" s="64">
        <f>SUM(L731)</f>
        <v>132.7</v>
      </c>
    </row>
    <row r="731" spans="1:12" s="126" customFormat="1" ht="11.25">
      <c r="A731" s="65"/>
      <c r="B731" s="66"/>
      <c r="C731" s="67"/>
      <c r="D731" s="68" t="s">
        <v>736</v>
      </c>
      <c r="E731" s="69">
        <v>1</v>
      </c>
      <c r="F731" s="69"/>
      <c r="G731" s="69">
        <v>132.7</v>
      </c>
      <c r="H731" s="69"/>
      <c r="I731" s="69"/>
      <c r="J731" s="69"/>
      <c r="K731" s="69"/>
      <c r="L731" s="70">
        <f>ROUND(E731*G731,2)</f>
        <v>132.7</v>
      </c>
    </row>
    <row r="732" spans="1:12" s="126" customFormat="1" ht="33.75">
      <c r="A732" s="58" t="s">
        <v>1293</v>
      </c>
      <c r="B732" s="59" t="s">
        <v>338</v>
      </c>
      <c r="C732" s="60">
        <v>93008</v>
      </c>
      <c r="D732" s="61" t="s">
        <v>205</v>
      </c>
      <c r="E732" s="62"/>
      <c r="F732" s="62"/>
      <c r="G732" s="62"/>
      <c r="H732" s="62"/>
      <c r="I732" s="62"/>
      <c r="J732" s="62"/>
      <c r="K732" s="63" t="s">
        <v>82</v>
      </c>
      <c r="L732" s="64">
        <f>SUM(L733)</f>
        <v>4</v>
      </c>
    </row>
    <row r="733" spans="1:12" s="126" customFormat="1" ht="11.25">
      <c r="A733" s="65"/>
      <c r="B733" s="66"/>
      <c r="C733" s="67"/>
      <c r="D733" s="68" t="s">
        <v>738</v>
      </c>
      <c r="E733" s="69">
        <v>1</v>
      </c>
      <c r="F733" s="69"/>
      <c r="G733" s="69">
        <v>4</v>
      </c>
      <c r="H733" s="69"/>
      <c r="I733" s="69"/>
      <c r="J733" s="69"/>
      <c r="K733" s="69"/>
      <c r="L733" s="70">
        <f>ROUND(E733*G733,2)</f>
        <v>4</v>
      </c>
    </row>
    <row r="734" spans="1:12" s="126" customFormat="1" ht="45">
      <c r="A734" s="58" t="s">
        <v>1294</v>
      </c>
      <c r="B734" s="59" t="s">
        <v>338</v>
      </c>
      <c r="C734" s="60">
        <v>91870</v>
      </c>
      <c r="D734" s="61" t="s">
        <v>206</v>
      </c>
      <c r="E734" s="62"/>
      <c r="F734" s="62"/>
      <c r="G734" s="62"/>
      <c r="H734" s="62"/>
      <c r="I734" s="62"/>
      <c r="J734" s="62"/>
      <c r="K734" s="63" t="s">
        <v>82</v>
      </c>
      <c r="L734" s="64">
        <f>SUM(L735)</f>
        <v>1.5</v>
      </c>
    </row>
    <row r="735" spans="1:12" s="126" customFormat="1" ht="11.25">
      <c r="A735" s="65"/>
      <c r="B735" s="66"/>
      <c r="C735" s="67"/>
      <c r="D735" s="68" t="s">
        <v>739</v>
      </c>
      <c r="E735" s="69">
        <v>1</v>
      </c>
      <c r="F735" s="69"/>
      <c r="G735" s="69">
        <v>1.5</v>
      </c>
      <c r="H735" s="69"/>
      <c r="I735" s="69"/>
      <c r="J735" s="69"/>
      <c r="K735" s="69"/>
      <c r="L735" s="70">
        <f>ROUND(E735*G735,2)</f>
        <v>1.5</v>
      </c>
    </row>
    <row r="736" spans="1:12" s="126" customFormat="1" ht="33.75">
      <c r="A736" s="58" t="s">
        <v>1295</v>
      </c>
      <c r="B736" s="59" t="s">
        <v>363</v>
      </c>
      <c r="C736" s="60">
        <v>39128</v>
      </c>
      <c r="D736" s="61" t="s">
        <v>335</v>
      </c>
      <c r="E736" s="62"/>
      <c r="F736" s="62"/>
      <c r="G736" s="62"/>
      <c r="H736" s="62"/>
      <c r="I736" s="62"/>
      <c r="J736" s="62"/>
      <c r="K736" s="63" t="s">
        <v>270</v>
      </c>
      <c r="L736" s="64">
        <f>SUM(L737)</f>
        <v>294</v>
      </c>
    </row>
    <row r="737" spans="1:12" s="126" customFormat="1" ht="22.5">
      <c r="A737" s="65"/>
      <c r="B737" s="66"/>
      <c r="C737" s="67"/>
      <c r="D737" s="68" t="s">
        <v>740</v>
      </c>
      <c r="E737" s="69">
        <v>294</v>
      </c>
      <c r="F737" s="69"/>
      <c r="G737" s="69"/>
      <c r="H737" s="69"/>
      <c r="I737" s="69"/>
      <c r="J737" s="69"/>
      <c r="K737" s="69"/>
      <c r="L737" s="70">
        <f>ROUND(E737,2)</f>
        <v>294</v>
      </c>
    </row>
    <row r="738" spans="1:12" s="126" customFormat="1" ht="45">
      <c r="A738" s="58" t="s">
        <v>1296</v>
      </c>
      <c r="B738" s="59" t="s">
        <v>338</v>
      </c>
      <c r="C738" s="60">
        <v>95745</v>
      </c>
      <c r="D738" s="61" t="s">
        <v>204</v>
      </c>
      <c r="E738" s="62"/>
      <c r="F738" s="62"/>
      <c r="G738" s="62"/>
      <c r="H738" s="62"/>
      <c r="I738" s="62"/>
      <c r="J738" s="62"/>
      <c r="K738" s="63" t="s">
        <v>82</v>
      </c>
      <c r="L738" s="64">
        <f>SUM(L739)</f>
        <v>257.42</v>
      </c>
    </row>
    <row r="739" spans="1:12" s="126" customFormat="1" ht="11.25">
      <c r="A739" s="65"/>
      <c r="B739" s="66"/>
      <c r="C739" s="67"/>
      <c r="D739" s="68" t="s">
        <v>741</v>
      </c>
      <c r="E739" s="69">
        <v>1</v>
      </c>
      <c r="F739" s="69"/>
      <c r="G739" s="69">
        <v>257.42</v>
      </c>
      <c r="H739" s="69"/>
      <c r="I739" s="69"/>
      <c r="J739" s="69"/>
      <c r="K739" s="69"/>
      <c r="L739" s="70">
        <f>ROUND(E739*G739,2)</f>
        <v>257.42</v>
      </c>
    </row>
    <row r="740" spans="1:12" s="126" customFormat="1" ht="33.75">
      <c r="A740" s="58" t="s">
        <v>1297</v>
      </c>
      <c r="B740" s="59" t="s">
        <v>363</v>
      </c>
      <c r="C740" s="60">
        <v>39131</v>
      </c>
      <c r="D740" s="61" t="s">
        <v>336</v>
      </c>
      <c r="E740" s="62"/>
      <c r="F740" s="62"/>
      <c r="G740" s="62"/>
      <c r="H740" s="62"/>
      <c r="I740" s="62"/>
      <c r="J740" s="62"/>
      <c r="K740" s="63" t="s">
        <v>270</v>
      </c>
      <c r="L740" s="64">
        <f>SUM(L741)</f>
        <v>18</v>
      </c>
    </row>
    <row r="741" spans="1:12" s="126" customFormat="1" ht="22.5">
      <c r="A741" s="65"/>
      <c r="B741" s="66"/>
      <c r="C741" s="67"/>
      <c r="D741" s="68" t="s">
        <v>742</v>
      </c>
      <c r="E741" s="69">
        <v>18</v>
      </c>
      <c r="F741" s="69"/>
      <c r="G741" s="69"/>
      <c r="H741" s="69"/>
      <c r="I741" s="69"/>
      <c r="J741" s="69"/>
      <c r="K741" s="69"/>
      <c r="L741" s="70">
        <f>ROUND(E741,2)</f>
        <v>18</v>
      </c>
    </row>
    <row r="742" spans="1:12" s="126" customFormat="1" ht="45">
      <c r="A742" s="58" t="s">
        <v>1298</v>
      </c>
      <c r="B742" s="59" t="s">
        <v>338</v>
      </c>
      <c r="C742" s="60">
        <v>95746</v>
      </c>
      <c r="D742" s="61" t="s">
        <v>203</v>
      </c>
      <c r="E742" s="62"/>
      <c r="F742" s="62"/>
      <c r="G742" s="62"/>
      <c r="H742" s="62"/>
      <c r="I742" s="62"/>
      <c r="J742" s="62"/>
      <c r="K742" s="63" t="s">
        <v>82</v>
      </c>
      <c r="L742" s="64">
        <f>SUM(L743)</f>
        <v>12.8</v>
      </c>
    </row>
    <row r="743" spans="1:12" s="126" customFormat="1" ht="22.5">
      <c r="A743" s="65"/>
      <c r="B743" s="66"/>
      <c r="C743" s="67"/>
      <c r="D743" s="68" t="s">
        <v>743</v>
      </c>
      <c r="E743" s="69">
        <v>1</v>
      </c>
      <c r="F743" s="69"/>
      <c r="G743" s="69">
        <v>12.8</v>
      </c>
      <c r="H743" s="69"/>
      <c r="I743" s="69"/>
      <c r="J743" s="69"/>
      <c r="K743" s="69"/>
      <c r="L743" s="70">
        <f>ROUND(E743*G743,2)</f>
        <v>12.8</v>
      </c>
    </row>
    <row r="744" spans="1:12" s="126" customFormat="1" ht="33.75">
      <c r="A744" s="58" t="s">
        <v>1299</v>
      </c>
      <c r="B744" s="59" t="s">
        <v>363</v>
      </c>
      <c r="C744" s="60">
        <v>410</v>
      </c>
      <c r="D744" s="61" t="s">
        <v>337</v>
      </c>
      <c r="E744" s="62"/>
      <c r="F744" s="62"/>
      <c r="G744" s="62"/>
      <c r="H744" s="62"/>
      <c r="I744" s="62"/>
      <c r="J744" s="62"/>
      <c r="K744" s="63" t="s">
        <v>270</v>
      </c>
      <c r="L744" s="64">
        <f>SUM(L745)</f>
        <v>4</v>
      </c>
    </row>
    <row r="745" spans="1:12" s="126" customFormat="1" ht="11.25">
      <c r="A745" s="65"/>
      <c r="B745" s="66"/>
      <c r="C745" s="67"/>
      <c r="D745" s="68" t="s">
        <v>744</v>
      </c>
      <c r="E745" s="69">
        <v>4</v>
      </c>
      <c r="F745" s="69"/>
      <c r="G745" s="69"/>
      <c r="H745" s="69"/>
      <c r="I745" s="69"/>
      <c r="J745" s="69"/>
      <c r="K745" s="69"/>
      <c r="L745" s="70">
        <f>ROUND(E745,2)</f>
        <v>4</v>
      </c>
    </row>
    <row r="746" spans="1:12" s="126" customFormat="1" ht="33.75">
      <c r="A746" s="58" t="s">
        <v>1300</v>
      </c>
      <c r="B746" s="59" t="s">
        <v>363</v>
      </c>
      <c r="C746" s="60">
        <v>11273</v>
      </c>
      <c r="D746" s="61" t="s">
        <v>333</v>
      </c>
      <c r="E746" s="62"/>
      <c r="F746" s="62"/>
      <c r="G746" s="62"/>
      <c r="H746" s="62"/>
      <c r="I746" s="62"/>
      <c r="J746" s="62"/>
      <c r="K746" s="63" t="s">
        <v>270</v>
      </c>
      <c r="L746" s="64">
        <f>SUM(L747)</f>
        <v>3</v>
      </c>
    </row>
    <row r="747" spans="1:12" s="126" customFormat="1" ht="22.5">
      <c r="A747" s="65"/>
      <c r="B747" s="66"/>
      <c r="C747" s="67"/>
      <c r="D747" s="68" t="s">
        <v>745</v>
      </c>
      <c r="E747" s="69">
        <v>3</v>
      </c>
      <c r="F747" s="69"/>
      <c r="G747" s="69"/>
      <c r="H747" s="69"/>
      <c r="I747" s="69"/>
      <c r="J747" s="69"/>
      <c r="K747" s="69"/>
      <c r="L747" s="70">
        <f>ROUND(E747,2)</f>
        <v>3</v>
      </c>
    </row>
    <row r="748" spans="1:12" s="126" customFormat="1" ht="33.75">
      <c r="A748" s="58" t="s">
        <v>1301</v>
      </c>
      <c r="B748" s="59" t="s">
        <v>338</v>
      </c>
      <c r="C748" s="60">
        <v>101538</v>
      </c>
      <c r="D748" s="61" t="s">
        <v>1521</v>
      </c>
      <c r="E748" s="62"/>
      <c r="F748" s="62"/>
      <c r="G748" s="62"/>
      <c r="H748" s="62"/>
      <c r="I748" s="62"/>
      <c r="J748" s="62"/>
      <c r="K748" s="63" t="s">
        <v>81</v>
      </c>
      <c r="L748" s="64">
        <f>SUM(L749)</f>
        <v>1</v>
      </c>
    </row>
    <row r="749" spans="1:12" s="126" customFormat="1" ht="22.5">
      <c r="A749" s="65"/>
      <c r="B749" s="66"/>
      <c r="C749" s="67"/>
      <c r="D749" s="68" t="s">
        <v>746</v>
      </c>
      <c r="E749" s="69">
        <v>1</v>
      </c>
      <c r="F749" s="69"/>
      <c r="G749" s="69"/>
      <c r="H749" s="69"/>
      <c r="I749" s="69"/>
      <c r="J749" s="69"/>
      <c r="K749" s="69"/>
      <c r="L749" s="70">
        <f>ROUND(E749,2)</f>
        <v>1</v>
      </c>
    </row>
    <row r="750" spans="1:12" s="126" customFormat="1" ht="22.5">
      <c r="A750" s="58" t="s">
        <v>1302</v>
      </c>
      <c r="B750" s="59" t="s">
        <v>363</v>
      </c>
      <c r="C750" s="60">
        <v>4376</v>
      </c>
      <c r="D750" s="61" t="s">
        <v>321</v>
      </c>
      <c r="E750" s="62"/>
      <c r="F750" s="62"/>
      <c r="G750" s="62"/>
      <c r="H750" s="62"/>
      <c r="I750" s="62"/>
      <c r="J750" s="62"/>
      <c r="K750" s="63" t="s">
        <v>270</v>
      </c>
      <c r="L750" s="64">
        <f>SUM(L751)</f>
        <v>2</v>
      </c>
    </row>
    <row r="751" spans="1:12" s="126" customFormat="1" ht="11.25">
      <c r="A751" s="65"/>
      <c r="B751" s="66"/>
      <c r="C751" s="67"/>
      <c r="D751" s="68" t="s">
        <v>747</v>
      </c>
      <c r="E751" s="69">
        <v>2</v>
      </c>
      <c r="F751" s="69"/>
      <c r="G751" s="69"/>
      <c r="H751" s="69"/>
      <c r="I751" s="69"/>
      <c r="J751" s="69"/>
      <c r="K751" s="69"/>
      <c r="L751" s="70">
        <f>ROUND(E751,2)</f>
        <v>2</v>
      </c>
    </row>
    <row r="752" spans="1:12" s="126" customFormat="1" ht="33.75">
      <c r="A752" s="58" t="s">
        <v>1303</v>
      </c>
      <c r="B752" s="59" t="s">
        <v>338</v>
      </c>
      <c r="C752" s="60">
        <v>96971</v>
      </c>
      <c r="D752" s="61" t="s">
        <v>184</v>
      </c>
      <c r="E752" s="62"/>
      <c r="F752" s="62"/>
      <c r="G752" s="62"/>
      <c r="H752" s="62"/>
      <c r="I752" s="62"/>
      <c r="J752" s="62"/>
      <c r="K752" s="63" t="s">
        <v>82</v>
      </c>
      <c r="L752" s="64">
        <f>SUM(L753)</f>
        <v>140</v>
      </c>
    </row>
    <row r="753" spans="1:12" s="126" customFormat="1" ht="11.25">
      <c r="A753" s="65"/>
      <c r="B753" s="66"/>
      <c r="C753" s="67"/>
      <c r="D753" s="68" t="s">
        <v>748</v>
      </c>
      <c r="E753" s="69">
        <v>1</v>
      </c>
      <c r="F753" s="69"/>
      <c r="G753" s="69">
        <v>140</v>
      </c>
      <c r="H753" s="69"/>
      <c r="I753" s="69"/>
      <c r="J753" s="69"/>
      <c r="K753" s="69"/>
      <c r="L753" s="70">
        <f>ROUND(E753*G753,2)</f>
        <v>140</v>
      </c>
    </row>
    <row r="754" spans="1:12" s="126" customFormat="1" ht="33.75">
      <c r="A754" s="58" t="s">
        <v>1304</v>
      </c>
      <c r="B754" s="59" t="s">
        <v>338</v>
      </c>
      <c r="C754" s="60">
        <v>98111</v>
      </c>
      <c r="D754" s="61" t="s">
        <v>117</v>
      </c>
      <c r="E754" s="62"/>
      <c r="F754" s="62"/>
      <c r="G754" s="62"/>
      <c r="H754" s="62"/>
      <c r="I754" s="62"/>
      <c r="J754" s="62"/>
      <c r="K754" s="63" t="s">
        <v>81</v>
      </c>
      <c r="L754" s="64">
        <f>SUM(L755)</f>
        <v>1</v>
      </c>
    </row>
    <row r="755" spans="1:12" s="126" customFormat="1" ht="11.25">
      <c r="A755" s="65"/>
      <c r="B755" s="66"/>
      <c r="C755" s="67"/>
      <c r="D755" s="68" t="s">
        <v>749</v>
      </c>
      <c r="E755" s="69">
        <v>1</v>
      </c>
      <c r="F755" s="69"/>
      <c r="G755" s="69"/>
      <c r="H755" s="69"/>
      <c r="I755" s="69"/>
      <c r="J755" s="69"/>
      <c r="K755" s="69"/>
      <c r="L755" s="70">
        <f>ROUND(E755,2)</f>
        <v>1</v>
      </c>
    </row>
    <row r="756" spans="1:12" s="126" customFormat="1" ht="22.5">
      <c r="A756" s="58" t="s">
        <v>1305</v>
      </c>
      <c r="B756" s="59" t="s">
        <v>342</v>
      </c>
      <c r="C756" s="60" t="s">
        <v>698</v>
      </c>
      <c r="D756" s="61" t="s">
        <v>776</v>
      </c>
      <c r="E756" s="62"/>
      <c r="F756" s="62"/>
      <c r="G756" s="62"/>
      <c r="H756" s="62"/>
      <c r="I756" s="62"/>
      <c r="J756" s="62"/>
      <c r="K756" s="63" t="s">
        <v>4</v>
      </c>
      <c r="L756" s="64">
        <f>SUM(L757)</f>
        <v>4</v>
      </c>
    </row>
    <row r="757" spans="1:12" s="126" customFormat="1" ht="11.25">
      <c r="A757" s="65"/>
      <c r="B757" s="66"/>
      <c r="C757" s="67"/>
      <c r="D757" s="68" t="s">
        <v>750</v>
      </c>
      <c r="E757" s="69">
        <v>4</v>
      </c>
      <c r="F757" s="69"/>
      <c r="G757" s="69"/>
      <c r="H757" s="69"/>
      <c r="I757" s="69"/>
      <c r="J757" s="69"/>
      <c r="K757" s="69"/>
      <c r="L757" s="70">
        <f>ROUND(E757,2)</f>
        <v>4</v>
      </c>
    </row>
    <row r="758" spans="1:12" s="126" customFormat="1" ht="22.5">
      <c r="A758" s="58" t="s">
        <v>1306</v>
      </c>
      <c r="B758" s="59" t="s">
        <v>342</v>
      </c>
      <c r="C758" s="60" t="s">
        <v>699</v>
      </c>
      <c r="D758" s="61" t="s">
        <v>777</v>
      </c>
      <c r="E758" s="62"/>
      <c r="F758" s="62"/>
      <c r="G758" s="62"/>
      <c r="H758" s="62"/>
      <c r="I758" s="62"/>
      <c r="J758" s="62"/>
      <c r="K758" s="63" t="s">
        <v>4</v>
      </c>
      <c r="L758" s="64">
        <f>SUM(L759)</f>
        <v>1</v>
      </c>
    </row>
    <row r="759" spans="1:12" s="126" customFormat="1" ht="11.25">
      <c r="A759" s="65"/>
      <c r="B759" s="66"/>
      <c r="C759" s="67"/>
      <c r="D759" s="68" t="s">
        <v>751</v>
      </c>
      <c r="E759" s="69">
        <v>1</v>
      </c>
      <c r="F759" s="69"/>
      <c r="G759" s="69"/>
      <c r="H759" s="69"/>
      <c r="I759" s="69"/>
      <c r="J759" s="69"/>
      <c r="K759" s="69"/>
      <c r="L759" s="70">
        <f>ROUND(E759,2)</f>
        <v>1</v>
      </c>
    </row>
    <row r="760" spans="1:12" s="126" customFormat="1" ht="22.5">
      <c r="A760" s="58" t="s">
        <v>1307</v>
      </c>
      <c r="B760" s="59" t="s">
        <v>338</v>
      </c>
      <c r="C760" s="60">
        <v>96986</v>
      </c>
      <c r="D760" s="61" t="s">
        <v>183</v>
      </c>
      <c r="E760" s="62"/>
      <c r="F760" s="62"/>
      <c r="G760" s="62"/>
      <c r="H760" s="62"/>
      <c r="I760" s="62"/>
      <c r="J760" s="62"/>
      <c r="K760" s="63" t="s">
        <v>81</v>
      </c>
      <c r="L760" s="64">
        <f>SUM(L761)</f>
        <v>1</v>
      </c>
    </row>
    <row r="761" spans="1:12" s="126" customFormat="1" ht="11.25">
      <c r="A761" s="65"/>
      <c r="B761" s="66"/>
      <c r="C761" s="67"/>
      <c r="D761" s="68" t="s">
        <v>752</v>
      </c>
      <c r="E761" s="69">
        <v>1</v>
      </c>
      <c r="F761" s="69"/>
      <c r="G761" s="69"/>
      <c r="H761" s="69"/>
      <c r="I761" s="69"/>
      <c r="J761" s="69"/>
      <c r="K761" s="69"/>
      <c r="L761" s="70">
        <f>ROUND(E761,2)</f>
        <v>1</v>
      </c>
    </row>
    <row r="762" spans="1:12" s="126" customFormat="1" ht="33.75">
      <c r="A762" s="58" t="s">
        <v>1308</v>
      </c>
      <c r="B762" s="59" t="s">
        <v>363</v>
      </c>
      <c r="C762" s="60">
        <v>3398</v>
      </c>
      <c r="D762" s="61" t="s">
        <v>307</v>
      </c>
      <c r="E762" s="62"/>
      <c r="F762" s="62"/>
      <c r="G762" s="62"/>
      <c r="H762" s="62"/>
      <c r="I762" s="62"/>
      <c r="J762" s="62"/>
      <c r="K762" s="63" t="s">
        <v>270</v>
      </c>
      <c r="L762" s="64">
        <f>SUM(L763)</f>
        <v>1</v>
      </c>
    </row>
    <row r="763" spans="1:12" s="126" customFormat="1" ht="11.25">
      <c r="A763" s="65"/>
      <c r="B763" s="66"/>
      <c r="C763" s="67"/>
      <c r="D763" s="68" t="s">
        <v>753</v>
      </c>
      <c r="E763" s="69">
        <v>1</v>
      </c>
      <c r="F763" s="69"/>
      <c r="G763" s="69"/>
      <c r="H763" s="69"/>
      <c r="I763" s="69"/>
      <c r="J763" s="69"/>
      <c r="K763" s="69"/>
      <c r="L763" s="70">
        <f>ROUND(E763,2)</f>
        <v>1</v>
      </c>
    </row>
    <row r="764" spans="1:12" s="126" customFormat="1" ht="22.5">
      <c r="A764" s="58" t="s">
        <v>1309</v>
      </c>
      <c r="B764" s="59" t="s">
        <v>342</v>
      </c>
      <c r="C764" s="60" t="s">
        <v>700</v>
      </c>
      <c r="D764" s="61" t="s">
        <v>778</v>
      </c>
      <c r="E764" s="62"/>
      <c r="F764" s="62"/>
      <c r="G764" s="62"/>
      <c r="H764" s="62"/>
      <c r="I764" s="62"/>
      <c r="J764" s="62"/>
      <c r="K764" s="63" t="s">
        <v>4</v>
      </c>
      <c r="L764" s="64">
        <f>SUM(L765)</f>
        <v>3</v>
      </c>
    </row>
    <row r="765" spans="1:12" s="126" customFormat="1" ht="11.25">
      <c r="A765" s="65"/>
      <c r="B765" s="66"/>
      <c r="C765" s="67"/>
      <c r="D765" s="68" t="s">
        <v>754</v>
      </c>
      <c r="E765" s="69">
        <v>3</v>
      </c>
      <c r="F765" s="69"/>
      <c r="G765" s="69"/>
      <c r="H765" s="69"/>
      <c r="I765" s="69"/>
      <c r="J765" s="69"/>
      <c r="K765" s="69"/>
      <c r="L765" s="70">
        <f>ROUND(E765,2)</f>
        <v>3</v>
      </c>
    </row>
    <row r="766" spans="1:12" s="126" customFormat="1" ht="22.5">
      <c r="A766" s="58" t="s">
        <v>1310</v>
      </c>
      <c r="B766" s="59" t="s">
        <v>342</v>
      </c>
      <c r="C766" s="60" t="s">
        <v>701</v>
      </c>
      <c r="D766" s="61" t="s">
        <v>779</v>
      </c>
      <c r="E766" s="62"/>
      <c r="F766" s="62"/>
      <c r="G766" s="62"/>
      <c r="H766" s="62"/>
      <c r="I766" s="62"/>
      <c r="J766" s="62"/>
      <c r="K766" s="63" t="s">
        <v>4</v>
      </c>
      <c r="L766" s="64">
        <f>SUM(L767)</f>
        <v>1</v>
      </c>
    </row>
    <row r="767" spans="1:12" s="126" customFormat="1" ht="22.5">
      <c r="A767" s="65"/>
      <c r="B767" s="66"/>
      <c r="C767" s="67"/>
      <c r="D767" s="68" t="s">
        <v>755</v>
      </c>
      <c r="E767" s="69">
        <v>1</v>
      </c>
      <c r="F767" s="69"/>
      <c r="G767" s="69"/>
      <c r="H767" s="69"/>
      <c r="I767" s="69"/>
      <c r="J767" s="69"/>
      <c r="K767" s="69"/>
      <c r="L767" s="70">
        <f>ROUND(E767,2)</f>
        <v>1</v>
      </c>
    </row>
    <row r="768" spans="1:12" s="126" customFormat="1" ht="22.5">
      <c r="A768" s="58" t="s">
        <v>1311</v>
      </c>
      <c r="B768" s="59" t="s">
        <v>342</v>
      </c>
      <c r="C768" s="60" t="s">
        <v>702</v>
      </c>
      <c r="D768" s="61" t="s">
        <v>780</v>
      </c>
      <c r="E768" s="62"/>
      <c r="F768" s="62"/>
      <c r="G768" s="62"/>
      <c r="H768" s="62"/>
      <c r="I768" s="62"/>
      <c r="J768" s="62"/>
      <c r="K768" s="63" t="s">
        <v>4</v>
      </c>
      <c r="L768" s="64">
        <f>SUM(L769)</f>
        <v>1</v>
      </c>
    </row>
    <row r="769" spans="1:12" s="126" customFormat="1" ht="22.5">
      <c r="A769" s="65"/>
      <c r="B769" s="66"/>
      <c r="C769" s="67"/>
      <c r="D769" s="68" t="s">
        <v>756</v>
      </c>
      <c r="E769" s="69">
        <v>1</v>
      </c>
      <c r="F769" s="69"/>
      <c r="G769" s="69"/>
      <c r="H769" s="69"/>
      <c r="I769" s="69"/>
      <c r="J769" s="69"/>
      <c r="K769" s="69"/>
      <c r="L769" s="70">
        <f>ROUND(E769,2)</f>
        <v>1</v>
      </c>
    </row>
    <row r="770" spans="1:12" s="126" customFormat="1" ht="22.5">
      <c r="A770" s="58" t="s">
        <v>1312</v>
      </c>
      <c r="B770" s="59" t="s">
        <v>342</v>
      </c>
      <c r="C770" s="60" t="s">
        <v>703</v>
      </c>
      <c r="D770" s="61" t="s">
        <v>781</v>
      </c>
      <c r="E770" s="62"/>
      <c r="F770" s="62"/>
      <c r="G770" s="62"/>
      <c r="H770" s="62"/>
      <c r="I770" s="62"/>
      <c r="J770" s="62"/>
      <c r="K770" s="63" t="s">
        <v>4</v>
      </c>
      <c r="L770" s="64">
        <f>SUM(L771)</f>
        <v>2</v>
      </c>
    </row>
    <row r="771" spans="1:12" s="126" customFormat="1" ht="22.5">
      <c r="A771" s="65"/>
      <c r="B771" s="66"/>
      <c r="C771" s="67"/>
      <c r="D771" s="68" t="s">
        <v>757</v>
      </c>
      <c r="E771" s="69">
        <v>2</v>
      </c>
      <c r="F771" s="69"/>
      <c r="G771" s="69"/>
      <c r="H771" s="69"/>
      <c r="I771" s="69"/>
      <c r="J771" s="69"/>
      <c r="K771" s="69"/>
      <c r="L771" s="70">
        <f>ROUND(E771,2)</f>
        <v>2</v>
      </c>
    </row>
    <row r="772" spans="1:12" s="126" customFormat="1" ht="33.75">
      <c r="A772" s="58" t="s">
        <v>1313</v>
      </c>
      <c r="B772" s="59" t="s">
        <v>342</v>
      </c>
      <c r="C772" s="60" t="s">
        <v>704</v>
      </c>
      <c r="D772" s="61" t="s">
        <v>782</v>
      </c>
      <c r="E772" s="62"/>
      <c r="F772" s="62"/>
      <c r="G772" s="62"/>
      <c r="H772" s="62"/>
      <c r="I772" s="62"/>
      <c r="J772" s="62"/>
      <c r="K772" s="63" t="s">
        <v>4</v>
      </c>
      <c r="L772" s="64">
        <f>SUM(L773)</f>
        <v>2</v>
      </c>
    </row>
    <row r="773" spans="1:12" s="126" customFormat="1" ht="22.5">
      <c r="A773" s="65"/>
      <c r="B773" s="66"/>
      <c r="C773" s="67"/>
      <c r="D773" s="68" t="s">
        <v>758</v>
      </c>
      <c r="E773" s="69">
        <v>2</v>
      </c>
      <c r="F773" s="69"/>
      <c r="G773" s="69"/>
      <c r="H773" s="69"/>
      <c r="I773" s="69"/>
      <c r="J773" s="69"/>
      <c r="K773" s="69"/>
      <c r="L773" s="70">
        <f>ROUND(E773,2)</f>
        <v>2</v>
      </c>
    </row>
    <row r="774" spans="1:12" s="126" customFormat="1" ht="22.5">
      <c r="A774" s="58" t="s">
        <v>1314</v>
      </c>
      <c r="B774" s="59" t="s">
        <v>342</v>
      </c>
      <c r="C774" s="60" t="s">
        <v>705</v>
      </c>
      <c r="D774" s="61" t="s">
        <v>783</v>
      </c>
      <c r="E774" s="62"/>
      <c r="F774" s="62"/>
      <c r="G774" s="62"/>
      <c r="H774" s="62"/>
      <c r="I774" s="62"/>
      <c r="J774" s="62"/>
      <c r="K774" s="63" t="s">
        <v>4</v>
      </c>
      <c r="L774" s="64">
        <f>SUM(L775)</f>
        <v>1</v>
      </c>
    </row>
    <row r="775" spans="1:12" s="126" customFormat="1" ht="11.25">
      <c r="A775" s="65"/>
      <c r="B775" s="66"/>
      <c r="C775" s="67"/>
      <c r="D775" s="68" t="s">
        <v>759</v>
      </c>
      <c r="E775" s="69">
        <v>1</v>
      </c>
      <c r="F775" s="69"/>
      <c r="G775" s="69"/>
      <c r="H775" s="69"/>
      <c r="I775" s="69"/>
      <c r="J775" s="69"/>
      <c r="K775" s="69"/>
      <c r="L775" s="70">
        <f>ROUND(E775,2)</f>
        <v>1</v>
      </c>
    </row>
    <row r="776" spans="1:12" s="126" customFormat="1" ht="22.5">
      <c r="A776" s="58" t="s">
        <v>1315</v>
      </c>
      <c r="B776" s="59" t="s">
        <v>342</v>
      </c>
      <c r="C776" s="60" t="s">
        <v>706</v>
      </c>
      <c r="D776" s="61" t="s">
        <v>784</v>
      </c>
      <c r="E776" s="62"/>
      <c r="F776" s="62"/>
      <c r="G776" s="62"/>
      <c r="H776" s="62"/>
      <c r="I776" s="62"/>
      <c r="J776" s="62"/>
      <c r="K776" s="63" t="s">
        <v>4</v>
      </c>
      <c r="L776" s="64">
        <f>SUM(L777)</f>
        <v>1</v>
      </c>
    </row>
    <row r="777" spans="1:12" s="126" customFormat="1" ht="22.5">
      <c r="A777" s="65"/>
      <c r="B777" s="66"/>
      <c r="C777" s="67"/>
      <c r="D777" s="68" t="s">
        <v>760</v>
      </c>
      <c r="E777" s="69">
        <v>1</v>
      </c>
      <c r="F777" s="69"/>
      <c r="G777" s="69"/>
      <c r="H777" s="69"/>
      <c r="I777" s="69"/>
      <c r="J777" s="69"/>
      <c r="K777" s="69"/>
      <c r="L777" s="70">
        <f>ROUND(E777,2)</f>
        <v>1</v>
      </c>
    </row>
    <row r="778" spans="1:12" s="126" customFormat="1" ht="22.5">
      <c r="A778" s="58" t="s">
        <v>1316</v>
      </c>
      <c r="B778" s="59" t="s">
        <v>342</v>
      </c>
      <c r="C778" s="60" t="s">
        <v>707</v>
      </c>
      <c r="D778" s="61" t="s">
        <v>1091</v>
      </c>
      <c r="E778" s="62"/>
      <c r="F778" s="62"/>
      <c r="G778" s="62"/>
      <c r="H778" s="62"/>
      <c r="I778" s="62"/>
      <c r="J778" s="62"/>
      <c r="K778" s="63" t="s">
        <v>4</v>
      </c>
      <c r="L778" s="64">
        <f>SUM(L779)</f>
        <v>35</v>
      </c>
    </row>
    <row r="779" spans="1:12" s="126" customFormat="1" ht="11.25">
      <c r="A779" s="65"/>
      <c r="B779" s="66"/>
      <c r="C779" s="67"/>
      <c r="D779" s="68" t="s">
        <v>761</v>
      </c>
      <c r="E779" s="69">
        <v>35</v>
      </c>
      <c r="F779" s="69"/>
      <c r="G779" s="69"/>
      <c r="H779" s="69"/>
      <c r="I779" s="69"/>
      <c r="J779" s="69"/>
      <c r="K779" s="69"/>
      <c r="L779" s="70">
        <f>ROUND(E779,2)</f>
        <v>35</v>
      </c>
    </row>
    <row r="780" spans="1:12" s="126" customFormat="1" ht="45">
      <c r="A780" s="58" t="s">
        <v>1317</v>
      </c>
      <c r="B780" s="59" t="s">
        <v>363</v>
      </c>
      <c r="C780" s="60">
        <v>3788</v>
      </c>
      <c r="D780" s="61" t="s">
        <v>299</v>
      </c>
      <c r="E780" s="62"/>
      <c r="F780" s="62"/>
      <c r="G780" s="62"/>
      <c r="H780" s="62"/>
      <c r="I780" s="62"/>
      <c r="J780" s="62"/>
      <c r="K780" s="63" t="s">
        <v>270</v>
      </c>
      <c r="L780" s="64">
        <f>SUM(L781)</f>
        <v>21</v>
      </c>
    </row>
    <row r="781" spans="1:12" s="126" customFormat="1" ht="11.25">
      <c r="A781" s="65"/>
      <c r="B781" s="66"/>
      <c r="C781" s="67"/>
      <c r="D781" s="68" t="s">
        <v>762</v>
      </c>
      <c r="E781" s="69">
        <v>21</v>
      </c>
      <c r="F781" s="69"/>
      <c r="G781" s="69"/>
      <c r="H781" s="69"/>
      <c r="I781" s="69"/>
      <c r="J781" s="69"/>
      <c r="K781" s="69"/>
      <c r="L781" s="70">
        <f>ROUND(E781,2)</f>
        <v>21</v>
      </c>
    </row>
    <row r="782" spans="1:12" s="126" customFormat="1" ht="45">
      <c r="A782" s="58" t="s">
        <v>1318</v>
      </c>
      <c r="B782" s="59" t="s">
        <v>363</v>
      </c>
      <c r="C782" s="60">
        <v>38769</v>
      </c>
      <c r="D782" s="61" t="s">
        <v>300</v>
      </c>
      <c r="E782" s="62"/>
      <c r="F782" s="62"/>
      <c r="G782" s="62"/>
      <c r="H782" s="62"/>
      <c r="I782" s="62"/>
      <c r="J782" s="62"/>
      <c r="K782" s="63" t="s">
        <v>270</v>
      </c>
      <c r="L782" s="64">
        <f>SUM(L783)</f>
        <v>4</v>
      </c>
    </row>
    <row r="783" spans="1:12" s="126" customFormat="1" ht="11.25">
      <c r="A783" s="65"/>
      <c r="B783" s="66"/>
      <c r="C783" s="67"/>
      <c r="D783" s="68" t="s">
        <v>763</v>
      </c>
      <c r="E783" s="69">
        <v>4</v>
      </c>
      <c r="F783" s="69"/>
      <c r="G783" s="69"/>
      <c r="H783" s="69"/>
      <c r="I783" s="69"/>
      <c r="J783" s="69"/>
      <c r="K783" s="69"/>
      <c r="L783" s="70">
        <f>ROUND(E783,2)</f>
        <v>4</v>
      </c>
    </row>
    <row r="784" spans="1:12" s="126" customFormat="1" ht="22.5">
      <c r="A784" s="58" t="s">
        <v>1319</v>
      </c>
      <c r="B784" s="59" t="s">
        <v>363</v>
      </c>
      <c r="C784" s="60">
        <v>38193</v>
      </c>
      <c r="D784" s="61" t="s">
        <v>304</v>
      </c>
      <c r="E784" s="62"/>
      <c r="F784" s="62"/>
      <c r="G784" s="62"/>
      <c r="H784" s="62"/>
      <c r="I784" s="62"/>
      <c r="J784" s="62"/>
      <c r="K784" s="63" t="s">
        <v>270</v>
      </c>
      <c r="L784" s="64">
        <f>SUM(L785)</f>
        <v>4</v>
      </c>
    </row>
    <row r="785" spans="1:12" s="126" customFormat="1" ht="11.25">
      <c r="A785" s="65"/>
      <c r="B785" s="66"/>
      <c r="C785" s="67"/>
      <c r="D785" s="68" t="s">
        <v>763</v>
      </c>
      <c r="E785" s="69">
        <v>4</v>
      </c>
      <c r="F785" s="69"/>
      <c r="G785" s="69"/>
      <c r="H785" s="69"/>
      <c r="I785" s="69"/>
      <c r="J785" s="69"/>
      <c r="K785" s="69"/>
      <c r="L785" s="70">
        <f>ROUND(E785,2)</f>
        <v>4</v>
      </c>
    </row>
    <row r="786" spans="1:12" s="126" customFormat="1" ht="33.75">
      <c r="A786" s="58" t="s">
        <v>1320</v>
      </c>
      <c r="B786" s="59" t="s">
        <v>338</v>
      </c>
      <c r="C786" s="60">
        <v>97361</v>
      </c>
      <c r="D786" s="61" t="s">
        <v>192</v>
      </c>
      <c r="E786" s="62"/>
      <c r="F786" s="62"/>
      <c r="G786" s="62"/>
      <c r="H786" s="62"/>
      <c r="I786" s="62"/>
      <c r="J786" s="62"/>
      <c r="K786" s="63" t="s">
        <v>81</v>
      </c>
      <c r="L786" s="64">
        <f>SUM(L787)</f>
        <v>1</v>
      </c>
    </row>
    <row r="787" spans="1:12" s="126" customFormat="1" ht="22.5">
      <c r="A787" s="65"/>
      <c r="B787" s="66"/>
      <c r="C787" s="67"/>
      <c r="D787" s="68" t="s">
        <v>764</v>
      </c>
      <c r="E787" s="69">
        <v>1</v>
      </c>
      <c r="F787" s="69"/>
      <c r="G787" s="69"/>
      <c r="H787" s="69"/>
      <c r="I787" s="69"/>
      <c r="J787" s="69"/>
      <c r="K787" s="69"/>
      <c r="L787" s="70">
        <f>ROUND(E787,2)</f>
        <v>1</v>
      </c>
    </row>
    <row r="788" spans="1:12" s="126" customFormat="1" ht="56.25">
      <c r="A788" s="58" t="s">
        <v>1321</v>
      </c>
      <c r="B788" s="59" t="s">
        <v>338</v>
      </c>
      <c r="C788" s="60">
        <v>101875</v>
      </c>
      <c r="D788" s="61" t="s">
        <v>1522</v>
      </c>
      <c r="E788" s="62"/>
      <c r="F788" s="62"/>
      <c r="G788" s="62"/>
      <c r="H788" s="62"/>
      <c r="I788" s="62"/>
      <c r="J788" s="62"/>
      <c r="K788" s="63" t="s">
        <v>81</v>
      </c>
      <c r="L788" s="64">
        <f>SUM(L789:L790)</f>
        <v>2</v>
      </c>
    </row>
    <row r="789" spans="1:12" s="126" customFormat="1" ht="22.5">
      <c r="A789" s="65"/>
      <c r="B789" s="66"/>
      <c r="C789" s="67"/>
      <c r="D789" s="68" t="s">
        <v>765</v>
      </c>
      <c r="E789" s="69">
        <v>1</v>
      </c>
      <c r="F789" s="69"/>
      <c r="G789" s="69"/>
      <c r="H789" s="69"/>
      <c r="I789" s="69"/>
      <c r="J789" s="69"/>
      <c r="K789" s="69"/>
      <c r="L789" s="70">
        <f>ROUND(E789,2)</f>
        <v>1</v>
      </c>
    </row>
    <row r="790" spans="1:12" s="126" customFormat="1" ht="22.5">
      <c r="A790" s="58"/>
      <c r="B790" s="59"/>
      <c r="C790" s="60"/>
      <c r="D790" s="68" t="s">
        <v>766</v>
      </c>
      <c r="E790" s="62">
        <v>1</v>
      </c>
      <c r="F790" s="62"/>
      <c r="G790" s="62"/>
      <c r="H790" s="62"/>
      <c r="I790" s="62"/>
      <c r="J790" s="62"/>
      <c r="K790" s="63"/>
      <c r="L790" s="70">
        <f>ROUND(E790,2)</f>
        <v>1</v>
      </c>
    </row>
    <row r="791" spans="1:12" s="126" customFormat="1" ht="11.25">
      <c r="A791" s="65"/>
      <c r="B791" s="66"/>
      <c r="C791" s="67"/>
      <c r="D791" s="68"/>
      <c r="E791" s="69"/>
      <c r="F791" s="69"/>
      <c r="G791" s="69"/>
      <c r="H791" s="69"/>
      <c r="I791" s="69"/>
      <c r="J791" s="69"/>
      <c r="K791" s="69"/>
      <c r="L791" s="70"/>
    </row>
    <row r="792" spans="1:12" ht="11.25">
      <c r="A792" s="48">
        <v>12</v>
      </c>
      <c r="B792" s="49" t="s">
        <v>407</v>
      </c>
      <c r="C792" s="50"/>
      <c r="D792" s="50"/>
      <c r="E792" s="51"/>
      <c r="F792" s="51"/>
      <c r="G792" s="51"/>
      <c r="H792" s="51"/>
      <c r="I792" s="51"/>
      <c r="J792" s="51"/>
      <c r="K792" s="51"/>
      <c r="L792" s="52"/>
    </row>
    <row r="793" spans="1:12" ht="11.25">
      <c r="A793" s="53" t="s">
        <v>532</v>
      </c>
      <c r="B793" s="54" t="s">
        <v>767</v>
      </c>
      <c r="C793" s="55"/>
      <c r="D793" s="55"/>
      <c r="E793" s="56"/>
      <c r="F793" s="56"/>
      <c r="G793" s="56"/>
      <c r="H793" s="56"/>
      <c r="I793" s="56"/>
      <c r="J793" s="56"/>
      <c r="K793" s="56"/>
      <c r="L793" s="57"/>
    </row>
    <row r="794" spans="1:12" s="126" customFormat="1" ht="22.5">
      <c r="A794" s="58" t="s">
        <v>795</v>
      </c>
      <c r="B794" s="59" t="s">
        <v>342</v>
      </c>
      <c r="C794" s="60" t="s">
        <v>708</v>
      </c>
      <c r="D794" s="61" t="s">
        <v>785</v>
      </c>
      <c r="E794" s="62"/>
      <c r="F794" s="62"/>
      <c r="G794" s="62"/>
      <c r="H794" s="62"/>
      <c r="I794" s="62"/>
      <c r="J794" s="62"/>
      <c r="K794" s="63" t="s">
        <v>4</v>
      </c>
      <c r="L794" s="64">
        <f>SUM(L795)</f>
        <v>9</v>
      </c>
    </row>
    <row r="795" spans="1:12" s="126" customFormat="1" ht="22.5">
      <c r="A795" s="65"/>
      <c r="B795" s="66"/>
      <c r="C795" s="67"/>
      <c r="D795" s="68" t="s">
        <v>768</v>
      </c>
      <c r="E795" s="69">
        <v>9</v>
      </c>
      <c r="F795" s="69"/>
      <c r="G795" s="69"/>
      <c r="H795" s="69"/>
      <c r="I795" s="69"/>
      <c r="J795" s="69"/>
      <c r="K795" s="69"/>
      <c r="L795" s="70">
        <f>ROUND(E795,2)</f>
        <v>9</v>
      </c>
    </row>
    <row r="796" spans="1:12" s="126" customFormat="1" ht="33.75">
      <c r="A796" s="58" t="s">
        <v>796</v>
      </c>
      <c r="B796" s="59" t="s">
        <v>342</v>
      </c>
      <c r="C796" s="60" t="s">
        <v>709</v>
      </c>
      <c r="D796" s="61" t="s">
        <v>786</v>
      </c>
      <c r="E796" s="62"/>
      <c r="F796" s="62"/>
      <c r="G796" s="62"/>
      <c r="H796" s="62"/>
      <c r="I796" s="62"/>
      <c r="J796" s="62"/>
      <c r="K796" s="63" t="s">
        <v>4</v>
      </c>
      <c r="L796" s="64">
        <f>SUM(L797)</f>
        <v>7</v>
      </c>
    </row>
    <row r="797" spans="1:12" s="126" customFormat="1" ht="22.5">
      <c r="A797" s="65"/>
      <c r="B797" s="66"/>
      <c r="C797" s="67"/>
      <c r="D797" s="68" t="s">
        <v>769</v>
      </c>
      <c r="E797" s="69">
        <v>7</v>
      </c>
      <c r="F797" s="69"/>
      <c r="G797" s="69"/>
      <c r="H797" s="69"/>
      <c r="I797" s="69"/>
      <c r="J797" s="69"/>
      <c r="K797" s="69"/>
      <c r="L797" s="70">
        <f>ROUND(E797,2)</f>
        <v>7</v>
      </c>
    </row>
    <row r="798" spans="1:12" s="126" customFormat="1" ht="33.75">
      <c r="A798" s="58" t="s">
        <v>797</v>
      </c>
      <c r="B798" s="59" t="s">
        <v>342</v>
      </c>
      <c r="C798" s="60" t="s">
        <v>710</v>
      </c>
      <c r="D798" s="61" t="s">
        <v>787</v>
      </c>
      <c r="E798" s="62"/>
      <c r="F798" s="62"/>
      <c r="G798" s="62"/>
      <c r="H798" s="62"/>
      <c r="I798" s="62"/>
      <c r="J798" s="62"/>
      <c r="K798" s="63" t="s">
        <v>4</v>
      </c>
      <c r="L798" s="64">
        <f>SUM(L799)</f>
        <v>5</v>
      </c>
    </row>
    <row r="799" spans="1:12" s="126" customFormat="1" ht="22.5">
      <c r="A799" s="65"/>
      <c r="B799" s="66"/>
      <c r="C799" s="67"/>
      <c r="D799" s="68" t="s">
        <v>770</v>
      </c>
      <c r="E799" s="69">
        <v>5</v>
      </c>
      <c r="F799" s="69"/>
      <c r="G799" s="69"/>
      <c r="H799" s="69"/>
      <c r="I799" s="69"/>
      <c r="J799" s="69"/>
      <c r="K799" s="69"/>
      <c r="L799" s="70">
        <f>ROUND(E799,2)</f>
        <v>5</v>
      </c>
    </row>
    <row r="800" spans="1:12" s="126" customFormat="1" ht="45">
      <c r="A800" s="58" t="s">
        <v>798</v>
      </c>
      <c r="B800" s="59" t="s">
        <v>342</v>
      </c>
      <c r="C800" s="60" t="s">
        <v>711</v>
      </c>
      <c r="D800" s="61" t="s">
        <v>788</v>
      </c>
      <c r="E800" s="62"/>
      <c r="F800" s="62"/>
      <c r="G800" s="62"/>
      <c r="H800" s="62"/>
      <c r="I800" s="62"/>
      <c r="J800" s="62"/>
      <c r="K800" s="63" t="s">
        <v>4</v>
      </c>
      <c r="L800" s="64">
        <f>SUM(L801)</f>
        <v>2</v>
      </c>
    </row>
    <row r="801" spans="1:12" s="126" customFormat="1" ht="33.75">
      <c r="A801" s="65"/>
      <c r="B801" s="66"/>
      <c r="C801" s="67"/>
      <c r="D801" s="68" t="s">
        <v>773</v>
      </c>
      <c r="E801" s="69">
        <v>2</v>
      </c>
      <c r="F801" s="69"/>
      <c r="G801" s="69"/>
      <c r="H801" s="69"/>
      <c r="I801" s="69"/>
      <c r="J801" s="69"/>
      <c r="K801" s="69"/>
      <c r="L801" s="70">
        <f>ROUND(E801,2)</f>
        <v>2</v>
      </c>
    </row>
    <row r="802" spans="1:12" s="126" customFormat="1" ht="33.75">
      <c r="A802" s="58" t="s">
        <v>799</v>
      </c>
      <c r="B802" s="59" t="s">
        <v>363</v>
      </c>
      <c r="C802" s="60">
        <v>10891</v>
      </c>
      <c r="D802" s="61" t="s">
        <v>310</v>
      </c>
      <c r="E802" s="62"/>
      <c r="F802" s="62"/>
      <c r="G802" s="62"/>
      <c r="H802" s="62"/>
      <c r="I802" s="62"/>
      <c r="J802" s="62"/>
      <c r="K802" s="63" t="s">
        <v>270</v>
      </c>
      <c r="L802" s="64">
        <f>SUM(L803)</f>
        <v>4</v>
      </c>
    </row>
    <row r="803" spans="1:12" s="126" customFormat="1" ht="11.25">
      <c r="A803" s="65"/>
      <c r="B803" s="66"/>
      <c r="C803" s="67"/>
      <c r="D803" s="68" t="s">
        <v>771</v>
      </c>
      <c r="E803" s="69">
        <v>4</v>
      </c>
      <c r="F803" s="69"/>
      <c r="G803" s="69"/>
      <c r="H803" s="69"/>
      <c r="I803" s="69"/>
      <c r="J803" s="69"/>
      <c r="K803" s="69"/>
      <c r="L803" s="70">
        <f>ROUND(E803,2)</f>
        <v>4</v>
      </c>
    </row>
    <row r="804" spans="1:12" s="126" customFormat="1" ht="22.5">
      <c r="A804" s="58" t="s">
        <v>800</v>
      </c>
      <c r="B804" s="59" t="s">
        <v>342</v>
      </c>
      <c r="C804" s="60" t="s">
        <v>712</v>
      </c>
      <c r="D804" s="61" t="s">
        <v>789</v>
      </c>
      <c r="E804" s="62"/>
      <c r="F804" s="62"/>
      <c r="G804" s="62"/>
      <c r="H804" s="62"/>
      <c r="I804" s="62"/>
      <c r="J804" s="62"/>
      <c r="K804" s="63" t="s">
        <v>4</v>
      </c>
      <c r="L804" s="64">
        <f>SUM(L805)</f>
        <v>1</v>
      </c>
    </row>
    <row r="805" spans="1:12" s="126" customFormat="1" ht="11.25">
      <c r="A805" s="65"/>
      <c r="B805" s="66"/>
      <c r="C805" s="67"/>
      <c r="D805" s="68" t="s">
        <v>774</v>
      </c>
      <c r="E805" s="69">
        <v>1</v>
      </c>
      <c r="F805" s="69"/>
      <c r="G805" s="69"/>
      <c r="H805" s="69"/>
      <c r="I805" s="69"/>
      <c r="J805" s="69"/>
      <c r="K805" s="69"/>
      <c r="L805" s="70">
        <f>ROUND(E805,2)</f>
        <v>1</v>
      </c>
    </row>
    <row r="806" spans="1:12" s="126" customFormat="1" ht="22.5">
      <c r="A806" s="58" t="s">
        <v>801</v>
      </c>
      <c r="B806" s="59" t="s">
        <v>338</v>
      </c>
      <c r="C806" s="60">
        <v>72815</v>
      </c>
      <c r="D806" s="61" t="s">
        <v>95</v>
      </c>
      <c r="E806" s="62"/>
      <c r="F806" s="62"/>
      <c r="G806" s="62"/>
      <c r="H806" s="62"/>
      <c r="I806" s="62"/>
      <c r="J806" s="62"/>
      <c r="K806" s="63" t="s">
        <v>45</v>
      </c>
      <c r="L806" s="64">
        <f>SUM(L807:L807)</f>
        <v>4</v>
      </c>
    </row>
    <row r="807" spans="1:12" s="126" customFormat="1" ht="11.25">
      <c r="A807" s="65"/>
      <c r="B807" s="66"/>
      <c r="C807" s="67"/>
      <c r="D807" s="68" t="s">
        <v>775</v>
      </c>
      <c r="E807" s="69">
        <v>4</v>
      </c>
      <c r="F807" s="69"/>
      <c r="G807" s="69">
        <v>1</v>
      </c>
      <c r="H807" s="69">
        <v>1</v>
      </c>
      <c r="I807" s="69"/>
      <c r="J807" s="69"/>
      <c r="K807" s="69"/>
      <c r="L807" s="70">
        <f>ROUND(E807*(G807*H807),2)</f>
        <v>4</v>
      </c>
    </row>
    <row r="808" spans="1:12" s="126" customFormat="1" ht="22.5">
      <c r="A808" s="58" t="s">
        <v>802</v>
      </c>
      <c r="B808" s="59" t="s">
        <v>342</v>
      </c>
      <c r="C808" s="60" t="s">
        <v>713</v>
      </c>
      <c r="D808" s="61" t="s">
        <v>790</v>
      </c>
      <c r="E808" s="62"/>
      <c r="F808" s="62"/>
      <c r="G808" s="62"/>
      <c r="H808" s="62"/>
      <c r="I808" s="62"/>
      <c r="J808" s="62"/>
      <c r="K808" s="63" t="s">
        <v>4</v>
      </c>
      <c r="L808" s="64">
        <f>SUM(L809)</f>
        <v>1</v>
      </c>
    </row>
    <row r="809" spans="1:12" s="126" customFormat="1" ht="11.25">
      <c r="A809" s="65"/>
      <c r="B809" s="66"/>
      <c r="C809" s="67"/>
      <c r="D809" s="68" t="s">
        <v>772</v>
      </c>
      <c r="E809" s="69">
        <v>1</v>
      </c>
      <c r="F809" s="69"/>
      <c r="G809" s="69"/>
      <c r="H809" s="69"/>
      <c r="I809" s="69"/>
      <c r="J809" s="69"/>
      <c r="K809" s="69"/>
      <c r="L809" s="70">
        <f>ROUND(E809,2)</f>
        <v>1</v>
      </c>
    </row>
    <row r="810" spans="1:12" ht="11.25">
      <c r="A810" s="48">
        <v>13</v>
      </c>
      <c r="B810" s="49" t="s">
        <v>402</v>
      </c>
      <c r="C810" s="50"/>
      <c r="D810" s="50"/>
      <c r="E810" s="51"/>
      <c r="F810" s="51"/>
      <c r="G810" s="51"/>
      <c r="H810" s="51"/>
      <c r="I810" s="51"/>
      <c r="J810" s="51"/>
      <c r="K810" s="51"/>
      <c r="L810" s="52"/>
    </row>
    <row r="811" spans="1:12" ht="11.25">
      <c r="A811" s="53" t="s">
        <v>803</v>
      </c>
      <c r="B811" s="54" t="s">
        <v>1144</v>
      </c>
      <c r="C811" s="55"/>
      <c r="D811" s="55"/>
      <c r="E811" s="56"/>
      <c r="F811" s="56"/>
      <c r="G811" s="56"/>
      <c r="H811" s="56"/>
      <c r="I811" s="56"/>
      <c r="J811" s="56"/>
      <c r="K811" s="56"/>
      <c r="L811" s="57"/>
    </row>
    <row r="812" spans="1:12" s="126" customFormat="1" ht="78.75">
      <c r="A812" s="58" t="s">
        <v>804</v>
      </c>
      <c r="B812" s="59" t="s">
        <v>338</v>
      </c>
      <c r="C812" s="60">
        <v>99837</v>
      </c>
      <c r="D812" s="310" t="s">
        <v>250</v>
      </c>
      <c r="E812" s="62"/>
      <c r="F812" s="62"/>
      <c r="G812" s="62"/>
      <c r="H812" s="62"/>
      <c r="I812" s="62"/>
      <c r="J812" s="62"/>
      <c r="K812" s="63" t="s">
        <v>82</v>
      </c>
      <c r="L812" s="64">
        <f>SUM(L813:L815)</f>
        <v>33.96</v>
      </c>
    </row>
    <row r="813" spans="1:12" s="126" customFormat="1" ht="11.25">
      <c r="A813" s="65"/>
      <c r="B813" s="66"/>
      <c r="C813" s="67"/>
      <c r="D813" s="68" t="s">
        <v>1145</v>
      </c>
      <c r="E813" s="69">
        <v>2</v>
      </c>
      <c r="F813" s="69"/>
      <c r="G813" s="69">
        <v>4.15</v>
      </c>
      <c r="H813" s="69"/>
      <c r="I813" s="69"/>
      <c r="J813" s="69"/>
      <c r="K813" s="69"/>
      <c r="L813" s="70">
        <f>ROUND(E813*G813,2)</f>
        <v>8.3</v>
      </c>
    </row>
    <row r="814" spans="1:12" s="126" customFormat="1" ht="11.25">
      <c r="A814" s="65"/>
      <c r="B814" s="66"/>
      <c r="C814" s="67"/>
      <c r="D814" s="68" t="s">
        <v>1146</v>
      </c>
      <c r="E814" s="69">
        <v>2</v>
      </c>
      <c r="F814" s="69"/>
      <c r="G814" s="69">
        <v>3.1</v>
      </c>
      <c r="H814" s="69"/>
      <c r="I814" s="69"/>
      <c r="J814" s="69"/>
      <c r="K814" s="69"/>
      <c r="L814" s="70">
        <f>ROUND(E814*G814,2)</f>
        <v>6.2</v>
      </c>
    </row>
    <row r="815" spans="1:12" s="126" customFormat="1" ht="11.25">
      <c r="A815" s="65"/>
      <c r="B815" s="66"/>
      <c r="C815" s="67"/>
      <c r="D815" s="68" t="s">
        <v>1488</v>
      </c>
      <c r="E815" s="69">
        <v>1</v>
      </c>
      <c r="F815" s="69"/>
      <c r="G815" s="69">
        <v>19.46</v>
      </c>
      <c r="H815" s="69"/>
      <c r="I815" s="69"/>
      <c r="J815" s="69"/>
      <c r="K815" s="69"/>
      <c r="L815" s="70">
        <f>ROUND(E815*G815,2)</f>
        <v>19.46</v>
      </c>
    </row>
    <row r="816" spans="1:12" s="126" customFormat="1" ht="33.75">
      <c r="A816" s="58" t="s">
        <v>805</v>
      </c>
      <c r="B816" s="59" t="s">
        <v>338</v>
      </c>
      <c r="C816" s="60">
        <v>99855</v>
      </c>
      <c r="D816" s="310" t="s">
        <v>249</v>
      </c>
      <c r="E816" s="62"/>
      <c r="F816" s="62"/>
      <c r="G816" s="62"/>
      <c r="H816" s="62"/>
      <c r="I816" s="62"/>
      <c r="J816" s="62"/>
      <c r="K816" s="63" t="s">
        <v>82</v>
      </c>
      <c r="L816" s="64">
        <f>SUM(L817:L817)</f>
        <v>3.1</v>
      </c>
    </row>
    <row r="817" spans="1:12" s="126" customFormat="1" ht="11.25">
      <c r="A817" s="65"/>
      <c r="B817" s="66"/>
      <c r="C817" s="67"/>
      <c r="D817" s="68" t="s">
        <v>1147</v>
      </c>
      <c r="E817" s="69">
        <v>1</v>
      </c>
      <c r="F817" s="69"/>
      <c r="G817" s="69">
        <v>3.1</v>
      </c>
      <c r="H817" s="69"/>
      <c r="I817" s="69"/>
      <c r="J817" s="69"/>
      <c r="K817" s="69"/>
      <c r="L817" s="70">
        <f>ROUND(E817*G817,2)</f>
        <v>3.1</v>
      </c>
    </row>
    <row r="818" spans="1:12" s="126" customFormat="1" ht="45">
      <c r="A818" s="58" t="s">
        <v>806</v>
      </c>
      <c r="B818" s="59" t="s">
        <v>338</v>
      </c>
      <c r="C818" s="60">
        <v>100866</v>
      </c>
      <c r="D818" s="310" t="s">
        <v>121</v>
      </c>
      <c r="E818" s="62"/>
      <c r="F818" s="62"/>
      <c r="G818" s="62"/>
      <c r="H818" s="62"/>
      <c r="I818" s="62"/>
      <c r="J818" s="62"/>
      <c r="K818" s="63" t="s">
        <v>81</v>
      </c>
      <c r="L818" s="64">
        <f>SUM(L819)</f>
        <v>2</v>
      </c>
    </row>
    <row r="819" spans="1:12" s="126" customFormat="1" ht="11.25">
      <c r="A819" s="65"/>
      <c r="B819" s="66"/>
      <c r="C819" s="67"/>
      <c r="D819" s="68" t="s">
        <v>813</v>
      </c>
      <c r="E819" s="69">
        <v>2</v>
      </c>
      <c r="F819" s="69"/>
      <c r="G819" s="69"/>
      <c r="H819" s="69"/>
      <c r="I819" s="69"/>
      <c r="J819" s="69"/>
      <c r="K819" s="69"/>
      <c r="L819" s="70">
        <f>ROUND(E819,2)</f>
        <v>2</v>
      </c>
    </row>
    <row r="820" spans="1:12" s="126" customFormat="1" ht="45">
      <c r="A820" s="58" t="s">
        <v>807</v>
      </c>
      <c r="B820" s="59" t="s">
        <v>338</v>
      </c>
      <c r="C820" s="60">
        <v>100868</v>
      </c>
      <c r="D820" s="61" t="s">
        <v>120</v>
      </c>
      <c r="E820" s="62"/>
      <c r="F820" s="62"/>
      <c r="G820" s="62"/>
      <c r="H820" s="62"/>
      <c r="I820" s="62"/>
      <c r="J820" s="62"/>
      <c r="K820" s="63" t="s">
        <v>81</v>
      </c>
      <c r="L820" s="64">
        <f>SUM(L821)</f>
        <v>4</v>
      </c>
    </row>
    <row r="821" spans="1:12" s="126" customFormat="1" ht="11.25">
      <c r="A821" s="65"/>
      <c r="B821" s="66"/>
      <c r="C821" s="67"/>
      <c r="D821" s="68" t="s">
        <v>813</v>
      </c>
      <c r="E821" s="69">
        <v>4</v>
      </c>
      <c r="F821" s="69"/>
      <c r="G821" s="69"/>
      <c r="H821" s="69"/>
      <c r="I821" s="69"/>
      <c r="J821" s="69"/>
      <c r="K821" s="69"/>
      <c r="L821" s="70">
        <f>ROUND(E821,2)</f>
        <v>4</v>
      </c>
    </row>
    <row r="822" spans="1:12" s="126" customFormat="1" ht="22.5">
      <c r="A822" s="58" t="s">
        <v>808</v>
      </c>
      <c r="B822" s="59" t="s">
        <v>338</v>
      </c>
      <c r="C822" s="60">
        <v>100874</v>
      </c>
      <c r="D822" s="61" t="s">
        <v>119</v>
      </c>
      <c r="E822" s="62"/>
      <c r="F822" s="62"/>
      <c r="G822" s="62"/>
      <c r="H822" s="62"/>
      <c r="I822" s="62"/>
      <c r="J822" s="62"/>
      <c r="K822" s="63" t="s">
        <v>81</v>
      </c>
      <c r="L822" s="64">
        <f>SUM(L823)</f>
        <v>4</v>
      </c>
    </row>
    <row r="823" spans="1:12" s="126" customFormat="1" ht="11.25">
      <c r="A823" s="65"/>
      <c r="B823" s="66"/>
      <c r="C823" s="67"/>
      <c r="D823" s="68" t="s">
        <v>1148</v>
      </c>
      <c r="E823" s="69">
        <v>4</v>
      </c>
      <c r="F823" s="69"/>
      <c r="G823" s="69"/>
      <c r="H823" s="69"/>
      <c r="I823" s="69"/>
      <c r="J823" s="69"/>
      <c r="K823" s="69"/>
      <c r="L823" s="70">
        <f>ROUND(E823,2)</f>
        <v>4</v>
      </c>
    </row>
    <row r="824" spans="1:12" s="126" customFormat="1" ht="33.75">
      <c r="A824" s="58" t="s">
        <v>809</v>
      </c>
      <c r="B824" s="59" t="s">
        <v>363</v>
      </c>
      <c r="C824" s="60">
        <v>38181</v>
      </c>
      <c r="D824" s="61" t="s">
        <v>293</v>
      </c>
      <c r="E824" s="62"/>
      <c r="F824" s="62"/>
      <c r="G824" s="62"/>
      <c r="H824" s="62"/>
      <c r="I824" s="62"/>
      <c r="J824" s="62"/>
      <c r="K824" s="63" t="s">
        <v>269</v>
      </c>
      <c r="L824" s="64">
        <f>SUM(L825)</f>
        <v>13.8</v>
      </c>
    </row>
    <row r="825" spans="1:12" s="126" customFormat="1" ht="11.25">
      <c r="A825" s="65"/>
      <c r="B825" s="66"/>
      <c r="C825" s="67"/>
      <c r="D825" s="68" t="s">
        <v>1149</v>
      </c>
      <c r="E825" s="69">
        <v>1</v>
      </c>
      <c r="F825" s="69"/>
      <c r="G825" s="69">
        <v>92</v>
      </c>
      <c r="H825" s="69">
        <v>0.15</v>
      </c>
      <c r="I825" s="69"/>
      <c r="J825" s="69"/>
      <c r="K825" s="69"/>
      <c r="L825" s="70">
        <f>ROUND(E825*(G825*H825),2)</f>
        <v>13.8</v>
      </c>
    </row>
    <row r="826" spans="1:12" s="126" customFormat="1" ht="33.75">
      <c r="A826" s="58" t="s">
        <v>810</v>
      </c>
      <c r="B826" s="59" t="s">
        <v>357</v>
      </c>
      <c r="C826" s="60" t="str">
        <f>COMPOSIÇÕES!B273</f>
        <v>COMP26</v>
      </c>
      <c r="D826" s="61" t="str">
        <f>COMPOSIÇÕES!C273</f>
        <v>ASSENTAMENTO DE PISO TÁTIL ALERTA OU DIRECIONAL DE BORRACHA 25x25CM E=5CM</v>
      </c>
      <c r="E826" s="62"/>
      <c r="F826" s="62"/>
      <c r="G826" s="62"/>
      <c r="H826" s="62"/>
      <c r="I826" s="62"/>
      <c r="J826" s="62"/>
      <c r="K826" s="63" t="s">
        <v>45</v>
      </c>
      <c r="L826" s="64">
        <f>SUM(L827)</f>
        <v>13.8</v>
      </c>
    </row>
    <row r="827" spans="1:12" s="126" customFormat="1" ht="11.25">
      <c r="A827" s="65"/>
      <c r="B827" s="66"/>
      <c r="C827" s="67"/>
      <c r="D827" s="68" t="s">
        <v>1149</v>
      </c>
      <c r="E827" s="69">
        <v>13.8</v>
      </c>
      <c r="F827" s="69"/>
      <c r="G827" s="69"/>
      <c r="H827" s="69"/>
      <c r="I827" s="69"/>
      <c r="J827" s="69"/>
      <c r="K827" s="69"/>
      <c r="L827" s="70">
        <f>ROUND(E827,2)</f>
        <v>13.8</v>
      </c>
    </row>
    <row r="828" spans="1:12" ht="11.25">
      <c r="A828" s="53" t="s">
        <v>1322</v>
      </c>
      <c r="B828" s="54" t="s">
        <v>811</v>
      </c>
      <c r="C828" s="55"/>
      <c r="D828" s="55"/>
      <c r="E828" s="56"/>
      <c r="F828" s="56"/>
      <c r="G828" s="56"/>
      <c r="H828" s="56"/>
      <c r="I828" s="56"/>
      <c r="J828" s="56"/>
      <c r="K828" s="56"/>
      <c r="L828" s="57"/>
    </row>
    <row r="829" spans="1:12" s="126" customFormat="1" ht="22.5">
      <c r="A829" s="58" t="s">
        <v>1323</v>
      </c>
      <c r="B829" s="59" t="s">
        <v>342</v>
      </c>
      <c r="C829" s="60" t="s">
        <v>1110</v>
      </c>
      <c r="D829" s="61" t="s">
        <v>1111</v>
      </c>
      <c r="E829" s="62"/>
      <c r="F829" s="62"/>
      <c r="G829" s="62"/>
      <c r="H829" s="62"/>
      <c r="I829" s="62"/>
      <c r="J829" s="62"/>
      <c r="K829" s="63" t="s">
        <v>4</v>
      </c>
      <c r="L829" s="64">
        <f>SUM(L830)</f>
        <v>2</v>
      </c>
    </row>
    <row r="830" spans="1:12" s="126" customFormat="1" ht="11.25">
      <c r="A830" s="65"/>
      <c r="B830" s="66"/>
      <c r="C830" s="67"/>
      <c r="D830" s="68" t="s">
        <v>875</v>
      </c>
      <c r="E830" s="69">
        <v>2</v>
      </c>
      <c r="F830" s="69"/>
      <c r="G830" s="69"/>
      <c r="H830" s="69"/>
      <c r="I830" s="69"/>
      <c r="J830" s="69"/>
      <c r="K830" s="69"/>
      <c r="L830" s="70">
        <f>ROUND(E830,2)</f>
        <v>2</v>
      </c>
    </row>
    <row r="831" spans="1:12" s="126" customFormat="1" ht="22.5">
      <c r="A831" s="58" t="s">
        <v>1324</v>
      </c>
      <c r="B831" s="59" t="s">
        <v>342</v>
      </c>
      <c r="C831" s="60" t="s">
        <v>1129</v>
      </c>
      <c r="D831" s="61" t="s">
        <v>1334</v>
      </c>
      <c r="E831" s="62"/>
      <c r="F831" s="62"/>
      <c r="G831" s="62"/>
      <c r="H831" s="62"/>
      <c r="I831" s="62"/>
      <c r="J831" s="62"/>
      <c r="K831" s="63" t="s">
        <v>4</v>
      </c>
      <c r="L831" s="64">
        <f>SUM(L832)</f>
        <v>1</v>
      </c>
    </row>
    <row r="832" spans="1:12" s="126" customFormat="1" ht="11.25">
      <c r="A832" s="65"/>
      <c r="B832" s="66"/>
      <c r="C832" s="67"/>
      <c r="D832" s="68" t="s">
        <v>1333</v>
      </c>
      <c r="E832" s="69">
        <v>1</v>
      </c>
      <c r="F832" s="69"/>
      <c r="G832" s="69"/>
      <c r="H832" s="69"/>
      <c r="I832" s="69"/>
      <c r="J832" s="69"/>
      <c r="K832" s="69"/>
      <c r="L832" s="70">
        <f>ROUND(E832,2)</f>
        <v>1</v>
      </c>
    </row>
    <row r="833" spans="1:12" s="126" customFormat="1" ht="22.5">
      <c r="A833" s="58" t="s">
        <v>1325</v>
      </c>
      <c r="B833" s="59" t="s">
        <v>342</v>
      </c>
      <c r="C833" s="60" t="s">
        <v>1130</v>
      </c>
      <c r="D833" s="61" t="s">
        <v>1131</v>
      </c>
      <c r="E833" s="62"/>
      <c r="F833" s="62"/>
      <c r="G833" s="62"/>
      <c r="H833" s="62"/>
      <c r="I833" s="62"/>
      <c r="J833" s="62"/>
      <c r="K833" s="63" t="s">
        <v>45</v>
      </c>
      <c r="L833" s="64">
        <f>SUM(L834)</f>
        <v>300</v>
      </c>
    </row>
    <row r="834" spans="1:12" s="126" customFormat="1" ht="11.25">
      <c r="A834" s="65"/>
      <c r="B834" s="66"/>
      <c r="C834" s="67"/>
      <c r="D834" s="68" t="s">
        <v>876</v>
      </c>
      <c r="E834" s="69">
        <v>1</v>
      </c>
      <c r="F834" s="69"/>
      <c r="G834" s="69">
        <v>19.5</v>
      </c>
      <c r="H834" s="69">
        <v>30.5</v>
      </c>
      <c r="I834" s="69">
        <v>6</v>
      </c>
      <c r="J834" s="69"/>
      <c r="K834" s="69"/>
      <c r="L834" s="70">
        <f>ROUND(E834*(G834+H834)*I834,2)</f>
        <v>300</v>
      </c>
    </row>
    <row r="835" spans="1:12" ht="11.25">
      <c r="A835" s="53" t="s">
        <v>1326</v>
      </c>
      <c r="B835" s="54" t="s">
        <v>403</v>
      </c>
      <c r="C835" s="55"/>
      <c r="D835" s="55"/>
      <c r="E835" s="56"/>
      <c r="F835" s="56"/>
      <c r="G835" s="56"/>
      <c r="H835" s="56"/>
      <c r="I835" s="56"/>
      <c r="J835" s="56"/>
      <c r="K835" s="56"/>
      <c r="L835" s="57"/>
    </row>
    <row r="836" spans="1:12" s="126" customFormat="1" ht="112.5">
      <c r="A836" s="58" t="s">
        <v>1327</v>
      </c>
      <c r="B836" s="59" t="s">
        <v>338</v>
      </c>
      <c r="C836" s="60">
        <v>90108</v>
      </c>
      <c r="D836" s="360" t="s">
        <v>110</v>
      </c>
      <c r="E836" s="62"/>
      <c r="F836" s="62"/>
      <c r="G836" s="62"/>
      <c r="H836" s="62"/>
      <c r="I836" s="62"/>
      <c r="J836" s="62"/>
      <c r="K836" s="63" t="s">
        <v>86</v>
      </c>
      <c r="L836" s="64">
        <f>SUM(L837:L838)*E839</f>
        <v>1590.55</v>
      </c>
    </row>
    <row r="837" spans="1:12" s="126" customFormat="1" ht="11.25">
      <c r="A837" s="65"/>
      <c r="B837" s="66"/>
      <c r="C837" s="67"/>
      <c r="D837" s="68" t="s">
        <v>1328</v>
      </c>
      <c r="E837" s="69">
        <v>1</v>
      </c>
      <c r="F837" s="69"/>
      <c r="G837" s="69"/>
      <c r="H837" s="69"/>
      <c r="I837" s="69">
        <v>1</v>
      </c>
      <c r="J837" s="69">
        <v>786</v>
      </c>
      <c r="K837" s="69"/>
      <c r="L837" s="70">
        <f>ROUND(E837*(I837*J837),2)</f>
        <v>786</v>
      </c>
    </row>
    <row r="838" spans="1:12" s="126" customFormat="1" ht="11.25">
      <c r="A838" s="65"/>
      <c r="B838" s="66"/>
      <c r="C838" s="67"/>
      <c r="D838" s="68" t="s">
        <v>1329</v>
      </c>
      <c r="E838" s="69">
        <v>35</v>
      </c>
      <c r="F838" s="69"/>
      <c r="G838" s="69">
        <v>5</v>
      </c>
      <c r="H838" s="69">
        <v>2.5</v>
      </c>
      <c r="I838" s="69">
        <v>1</v>
      </c>
      <c r="J838" s="69"/>
      <c r="K838" s="69"/>
      <c r="L838" s="70">
        <f>ROUND(E838*(G838*H838*I838),2)</f>
        <v>437.5</v>
      </c>
    </row>
    <row r="839" spans="1:12" s="126" customFormat="1" ht="11.25">
      <c r="A839" s="65"/>
      <c r="B839" s="66"/>
      <c r="C839" s="67"/>
      <c r="D839" s="68" t="s">
        <v>1529</v>
      </c>
      <c r="E839" s="69">
        <v>1.3</v>
      </c>
      <c r="F839" s="69"/>
      <c r="G839" s="69"/>
      <c r="H839" s="69"/>
      <c r="I839" s="69"/>
      <c r="J839" s="69"/>
      <c r="K839" s="69"/>
      <c r="L839" s="70"/>
    </row>
    <row r="840" spans="1:12" s="126" customFormat="1" ht="45">
      <c r="A840" s="58" t="s">
        <v>1331</v>
      </c>
      <c r="B840" s="59" t="s">
        <v>338</v>
      </c>
      <c r="C840" s="60">
        <v>96385</v>
      </c>
      <c r="D840" s="352" t="s">
        <v>107</v>
      </c>
      <c r="E840" s="62"/>
      <c r="F840" s="62"/>
      <c r="G840" s="62"/>
      <c r="H840" s="62"/>
      <c r="I840" s="62"/>
      <c r="J840" s="62"/>
      <c r="K840" s="63" t="s">
        <v>86</v>
      </c>
      <c r="L840" s="64">
        <f>SUM(L841:L842)*E843</f>
        <v>1174.56</v>
      </c>
    </row>
    <row r="841" spans="1:12" s="126" customFormat="1" ht="11.25">
      <c r="A841" s="65"/>
      <c r="B841" s="66"/>
      <c r="C841" s="67"/>
      <c r="D841" s="68" t="s">
        <v>1328</v>
      </c>
      <c r="E841" s="69">
        <v>1</v>
      </c>
      <c r="F841" s="69"/>
      <c r="G841" s="69"/>
      <c r="H841" s="69"/>
      <c r="I841" s="69">
        <v>0.8</v>
      </c>
      <c r="J841" s="69">
        <v>786</v>
      </c>
      <c r="K841" s="69"/>
      <c r="L841" s="70">
        <f>ROUND(E841*(I841*J841),2)</f>
        <v>628.8</v>
      </c>
    </row>
    <row r="842" spans="1:12" s="126" customFormat="1" ht="11.25">
      <c r="A842" s="65"/>
      <c r="B842" s="66"/>
      <c r="C842" s="67"/>
      <c r="D842" s="68" t="s">
        <v>1329</v>
      </c>
      <c r="E842" s="69">
        <v>35</v>
      </c>
      <c r="F842" s="69"/>
      <c r="G842" s="69">
        <v>5</v>
      </c>
      <c r="H842" s="69">
        <v>2.5</v>
      </c>
      <c r="I842" s="69">
        <v>0.8</v>
      </c>
      <c r="J842" s="69"/>
      <c r="K842" s="69"/>
      <c r="L842" s="70">
        <f>ROUND(E842*(G842*H842*I842),2)</f>
        <v>350</v>
      </c>
    </row>
    <row r="843" spans="1:12" s="126" customFormat="1" ht="11.25">
      <c r="A843" s="65"/>
      <c r="B843" s="66"/>
      <c r="C843" s="67"/>
      <c r="D843" s="68" t="s">
        <v>1530</v>
      </c>
      <c r="E843" s="69">
        <v>1.2</v>
      </c>
      <c r="F843" s="69"/>
      <c r="G843" s="69"/>
      <c r="H843" s="69"/>
      <c r="I843" s="69"/>
      <c r="J843" s="69"/>
      <c r="K843" s="69"/>
      <c r="L843" s="70"/>
    </row>
    <row r="844" spans="1:12" s="126" customFormat="1" ht="33.75">
      <c r="A844" s="58" t="s">
        <v>1332</v>
      </c>
      <c r="B844" s="59" t="s">
        <v>363</v>
      </c>
      <c r="C844" s="60">
        <v>6081</v>
      </c>
      <c r="D844" s="352" t="s">
        <v>326</v>
      </c>
      <c r="E844" s="62"/>
      <c r="F844" s="62"/>
      <c r="G844" s="62"/>
      <c r="H844" s="62"/>
      <c r="I844" s="62"/>
      <c r="J844" s="62"/>
      <c r="K844" s="63" t="s">
        <v>279</v>
      </c>
      <c r="L844" s="64">
        <f>SUM(L845:L846)</f>
        <v>1272.44</v>
      </c>
    </row>
    <row r="845" spans="1:12" s="126" customFormat="1" ht="11.25">
      <c r="A845" s="65"/>
      <c r="B845" s="66"/>
      <c r="C845" s="67"/>
      <c r="D845" s="68" t="s">
        <v>1466</v>
      </c>
      <c r="E845" s="69">
        <v>978.8</v>
      </c>
      <c r="F845" s="69"/>
      <c r="G845" s="69"/>
      <c r="H845" s="69"/>
      <c r="I845" s="69"/>
      <c r="J845" s="69"/>
      <c r="K845" s="69"/>
      <c r="L845" s="70">
        <f>ROUND(E845,2)</f>
        <v>978.8</v>
      </c>
    </row>
    <row r="846" spans="1:12" s="126" customFormat="1" ht="11.25">
      <c r="A846" s="65"/>
      <c r="B846" s="66"/>
      <c r="C846" s="67"/>
      <c r="D846" s="68" t="s">
        <v>1528</v>
      </c>
      <c r="E846" s="69">
        <v>0.3</v>
      </c>
      <c r="F846" s="69"/>
      <c r="G846" s="69"/>
      <c r="H846" s="69"/>
      <c r="I846" s="69"/>
      <c r="J846" s="69"/>
      <c r="K846" s="69"/>
      <c r="L846" s="70">
        <f>ROUND(L845*E846,2)</f>
        <v>293.64</v>
      </c>
    </row>
    <row r="847" spans="1:12" s="126" customFormat="1" ht="67.5">
      <c r="A847" s="58" t="s">
        <v>1456</v>
      </c>
      <c r="B847" s="59" t="s">
        <v>338</v>
      </c>
      <c r="C847" s="84">
        <v>100973</v>
      </c>
      <c r="D847" s="164" t="s">
        <v>1498</v>
      </c>
      <c r="E847" s="62"/>
      <c r="F847" s="62"/>
      <c r="G847" s="62"/>
      <c r="H847" s="62"/>
      <c r="I847" s="62"/>
      <c r="J847" s="62"/>
      <c r="K847" s="63" t="s">
        <v>86</v>
      </c>
      <c r="L847" s="64">
        <f>SUM(L848:L848)</f>
        <v>1590.55</v>
      </c>
    </row>
    <row r="848" spans="1:12" s="126" customFormat="1" ht="11.25">
      <c r="A848" s="65"/>
      <c r="B848" s="66"/>
      <c r="C848" s="67"/>
      <c r="D848" s="68" t="s">
        <v>1466</v>
      </c>
      <c r="E848" s="69">
        <f>L836</f>
        <v>1590.55</v>
      </c>
      <c r="F848" s="69"/>
      <c r="G848" s="69"/>
      <c r="H848" s="69"/>
      <c r="I848" s="69"/>
      <c r="J848" s="69"/>
      <c r="K848" s="69"/>
      <c r="L848" s="70">
        <f>ROUND(E848,2)</f>
        <v>1590.55</v>
      </c>
    </row>
    <row r="849" spans="1:12" s="126" customFormat="1" ht="45">
      <c r="A849" s="58" t="s">
        <v>1457</v>
      </c>
      <c r="B849" s="59" t="s">
        <v>338</v>
      </c>
      <c r="C849" s="60">
        <v>100324</v>
      </c>
      <c r="D849" s="61" t="s">
        <v>246</v>
      </c>
      <c r="E849" s="62"/>
      <c r="F849" s="62"/>
      <c r="G849" s="62"/>
      <c r="H849" s="62"/>
      <c r="I849" s="62"/>
      <c r="J849" s="62"/>
      <c r="K849" s="63" t="s">
        <v>86</v>
      </c>
      <c r="L849" s="64">
        <f>SUM(L850:L851)</f>
        <v>195.84</v>
      </c>
    </row>
    <row r="850" spans="1:12" s="126" customFormat="1" ht="11.25">
      <c r="A850" s="65"/>
      <c r="B850" s="66"/>
      <c r="C850" s="67"/>
      <c r="D850" s="68" t="s">
        <v>1328</v>
      </c>
      <c r="E850" s="69">
        <v>978.8</v>
      </c>
      <c r="F850" s="69"/>
      <c r="G850" s="69"/>
      <c r="H850" s="69"/>
      <c r="I850" s="69">
        <v>0.2</v>
      </c>
      <c r="J850" s="69"/>
      <c r="K850" s="69"/>
      <c r="L850" s="70">
        <f>E850*I850</f>
        <v>195.76</v>
      </c>
    </row>
    <row r="851" spans="1:12" s="126" customFormat="1" ht="11.25">
      <c r="A851" s="65"/>
      <c r="B851" s="66"/>
      <c r="C851" s="67"/>
      <c r="D851" s="68" t="s">
        <v>1329</v>
      </c>
      <c r="E851" s="69">
        <v>0.4</v>
      </c>
      <c r="F851" s="69"/>
      <c r="G851" s="69">
        <v>0</v>
      </c>
      <c r="H851" s="69">
        <v>0</v>
      </c>
      <c r="I851" s="69">
        <v>0.2</v>
      </c>
      <c r="J851" s="69"/>
      <c r="K851" s="69"/>
      <c r="L851" s="70">
        <f>E851*I851</f>
        <v>0.08000000000000002</v>
      </c>
    </row>
    <row r="852" spans="1:12" s="126" customFormat="1" ht="45">
      <c r="A852" s="58" t="s">
        <v>1468</v>
      </c>
      <c r="B852" s="59" t="s">
        <v>338</v>
      </c>
      <c r="C852" s="60">
        <v>97914</v>
      </c>
      <c r="D852" s="310" t="s">
        <v>84</v>
      </c>
      <c r="E852" s="62"/>
      <c r="F852" s="62"/>
      <c r="G852" s="62"/>
      <c r="H852" s="62"/>
      <c r="I852" s="62"/>
      <c r="J852" s="62"/>
      <c r="K852" s="63" t="s">
        <v>83</v>
      </c>
      <c r="L852" s="64">
        <f>SUM(L853:L854)</f>
        <v>35727.8</v>
      </c>
    </row>
    <row r="853" spans="1:12" s="126" customFormat="1" ht="11.25">
      <c r="A853" s="65"/>
      <c r="B853" s="66"/>
      <c r="C853" s="67"/>
      <c r="D853" s="68" t="s">
        <v>1330</v>
      </c>
      <c r="E853" s="69">
        <f>L849</f>
        <v>195.84</v>
      </c>
      <c r="F853" s="69"/>
      <c r="G853" s="69">
        <v>20</v>
      </c>
      <c r="H853" s="69"/>
      <c r="I853" s="69"/>
      <c r="J853" s="69"/>
      <c r="K853" s="69"/>
      <c r="L853" s="70">
        <f>ROUND(E853*G853,2)</f>
        <v>3916.8</v>
      </c>
    </row>
    <row r="854" spans="1:12" s="126" customFormat="1" ht="11.25">
      <c r="A854" s="65"/>
      <c r="B854" s="66"/>
      <c r="C854" s="67"/>
      <c r="D854" s="68" t="s">
        <v>1531</v>
      </c>
      <c r="E854" s="69">
        <f>L836</f>
        <v>1590.55</v>
      </c>
      <c r="F854" s="69"/>
      <c r="G854" s="69">
        <v>20</v>
      </c>
      <c r="H854" s="69"/>
      <c r="I854" s="69"/>
      <c r="J854" s="69"/>
      <c r="K854" s="69"/>
      <c r="L854" s="70">
        <f>ROUND(E854*G854,2)</f>
        <v>31811</v>
      </c>
    </row>
    <row r="855" spans="1:12" s="126" customFormat="1" ht="33.75">
      <c r="A855" s="58" t="s">
        <v>1469</v>
      </c>
      <c r="B855" s="59" t="s">
        <v>338</v>
      </c>
      <c r="C855" s="60">
        <v>92394</v>
      </c>
      <c r="D855" s="61" t="s">
        <v>99</v>
      </c>
      <c r="E855" s="62"/>
      <c r="F855" s="62"/>
      <c r="G855" s="62"/>
      <c r="H855" s="62"/>
      <c r="I855" s="62"/>
      <c r="J855" s="62"/>
      <c r="K855" s="63" t="s">
        <v>45</v>
      </c>
      <c r="L855" s="64">
        <f>SUM(L856:L858)</f>
        <v>118</v>
      </c>
    </row>
    <row r="856" spans="1:12" s="126" customFormat="1" ht="11.25">
      <c r="A856" s="65"/>
      <c r="B856" s="66"/>
      <c r="C856" s="67"/>
      <c r="D856" s="68" t="s">
        <v>1328</v>
      </c>
      <c r="E856" s="69">
        <v>1</v>
      </c>
      <c r="F856" s="69"/>
      <c r="G856" s="69"/>
      <c r="H856" s="69"/>
      <c r="I856" s="69"/>
      <c r="J856" s="69">
        <v>51</v>
      </c>
      <c r="K856" s="69"/>
      <c r="L856" s="70">
        <f>ROUND(E856*(J856),2)</f>
        <v>51</v>
      </c>
    </row>
    <row r="857" spans="1:12" s="126" customFormat="1" ht="11.25">
      <c r="A857" s="65"/>
      <c r="B857" s="66"/>
      <c r="C857" s="67"/>
      <c r="D857" s="68" t="s">
        <v>1451</v>
      </c>
      <c r="E857" s="69">
        <v>3</v>
      </c>
      <c r="F857" s="69"/>
      <c r="G857" s="69"/>
      <c r="H857" s="69"/>
      <c r="I857" s="69"/>
      <c r="J857" s="69">
        <v>12</v>
      </c>
      <c r="K857" s="69"/>
      <c r="L857" s="70">
        <f>ROUND(E857*(J857),2)</f>
        <v>36</v>
      </c>
    </row>
    <row r="858" spans="1:12" s="126" customFormat="1" ht="11.25">
      <c r="A858" s="65"/>
      <c r="B858" s="66"/>
      <c r="C858" s="67"/>
      <c r="D858" s="68" t="s">
        <v>1452</v>
      </c>
      <c r="E858" s="69">
        <v>1</v>
      </c>
      <c r="F858" s="69"/>
      <c r="G858" s="69"/>
      <c r="H858" s="69"/>
      <c r="I858" s="69"/>
      <c r="J858" s="69">
        <v>31</v>
      </c>
      <c r="K858" s="69"/>
      <c r="L858" s="70">
        <f>ROUND(E858*(J858),2)</f>
        <v>31</v>
      </c>
    </row>
    <row r="859" spans="1:12" s="126" customFormat="1" ht="56.25">
      <c r="A859" s="58" t="s">
        <v>1470</v>
      </c>
      <c r="B859" s="59" t="s">
        <v>357</v>
      </c>
      <c r="C859" s="60" t="s">
        <v>1453</v>
      </c>
      <c r="D859" s="61" t="s">
        <v>1454</v>
      </c>
      <c r="E859" s="62"/>
      <c r="F859" s="62"/>
      <c r="G859" s="62"/>
      <c r="H859" s="62"/>
      <c r="I859" s="62"/>
      <c r="J859" s="62"/>
      <c r="K859" s="63" t="s">
        <v>82</v>
      </c>
      <c r="L859" s="64">
        <f>SUM(L860)</f>
        <v>2</v>
      </c>
    </row>
    <row r="860" spans="1:12" s="126" customFormat="1" ht="11.25">
      <c r="A860" s="65"/>
      <c r="B860" s="66"/>
      <c r="C860" s="67"/>
      <c r="D860" s="68" t="s">
        <v>1455</v>
      </c>
      <c r="E860" s="69">
        <v>0.4</v>
      </c>
      <c r="F860" s="69"/>
      <c r="G860" s="69">
        <v>5</v>
      </c>
      <c r="H860" s="69"/>
      <c r="I860" s="69"/>
      <c r="J860" s="69"/>
      <c r="K860" s="69"/>
      <c r="L860" s="70">
        <f>ROUND(E860*G860,2)</f>
        <v>2</v>
      </c>
    </row>
    <row r="861" spans="1:12" ht="12" thickBot="1">
      <c r="A861" s="123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5"/>
    </row>
  </sheetData>
  <sheetProtection sheet="1" objects="1" scenarios="1"/>
  <mergeCells count="1">
    <mergeCell ref="A7:L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0"/>
  <sheetViews>
    <sheetView showGridLines="0" view="pageBreakPreview" zoomScaleSheetLayoutView="100" zoomScalePageLayoutView="0" workbookViewId="0" topLeftCell="A196">
      <selection activeCell="E271" sqref="E271"/>
    </sheetView>
  </sheetViews>
  <sheetFormatPr defaultColWidth="9.140625" defaultRowHeight="15"/>
  <cols>
    <col min="1" max="1" width="12.7109375" style="13" customWidth="1"/>
    <col min="2" max="2" width="9.7109375" style="13" customWidth="1"/>
    <col min="3" max="3" width="45.7109375" style="195" customWidth="1"/>
    <col min="4" max="4" width="6.7109375" style="141" customWidth="1"/>
    <col min="5" max="5" width="9.7109375" style="187" customWidth="1"/>
    <col min="6" max="6" width="16.140625" style="13" bestFit="1" customWidth="1"/>
    <col min="7" max="7" width="12.7109375" style="13" customWidth="1"/>
    <col min="8" max="16384" width="9.140625" style="13" customWidth="1"/>
  </cols>
  <sheetData>
    <row r="1" spans="1:7" ht="11.25">
      <c r="A1" s="103"/>
      <c r="B1" s="104"/>
      <c r="C1" s="188"/>
      <c r="D1" s="104"/>
      <c r="E1" s="179"/>
      <c r="F1" s="105"/>
      <c r="G1" s="107"/>
    </row>
    <row r="2" spans="1:7" ht="11.25">
      <c r="A2" s="74"/>
      <c r="B2" s="115" t="s">
        <v>13</v>
      </c>
      <c r="C2" s="189" t="s">
        <v>54</v>
      </c>
      <c r="D2" s="76"/>
      <c r="E2" s="180" t="s">
        <v>16</v>
      </c>
      <c r="F2" s="118" t="str">
        <f>ORÇAMENTO!G2</f>
        <v>MARÇO/2021</v>
      </c>
      <c r="G2" s="120"/>
    </row>
    <row r="3" spans="1:7" ht="11.25">
      <c r="A3" s="74"/>
      <c r="B3" s="115" t="s">
        <v>14</v>
      </c>
      <c r="C3" s="189" t="s">
        <v>55</v>
      </c>
      <c r="D3" s="76"/>
      <c r="E3" s="180" t="s">
        <v>17</v>
      </c>
      <c r="F3" s="121">
        <v>0.22</v>
      </c>
      <c r="G3" s="120"/>
    </row>
    <row r="4" spans="1:7" ht="11.25">
      <c r="A4" s="74"/>
      <c r="B4" s="115" t="s">
        <v>53</v>
      </c>
      <c r="C4" s="189" t="s">
        <v>56</v>
      </c>
      <c r="D4" s="76"/>
      <c r="E4" s="181"/>
      <c r="F4" s="77"/>
      <c r="G4" s="132"/>
    </row>
    <row r="5" spans="1:7" ht="11.25">
      <c r="A5" s="74"/>
      <c r="B5" s="115" t="s">
        <v>15</v>
      </c>
      <c r="C5" s="189" t="s">
        <v>57</v>
      </c>
      <c r="D5" s="76"/>
      <c r="E5" s="181"/>
      <c r="F5" s="77"/>
      <c r="G5" s="109"/>
    </row>
    <row r="6" spans="1:7" ht="12" thickBot="1">
      <c r="A6" s="110"/>
      <c r="B6" s="76"/>
      <c r="C6" s="190"/>
      <c r="D6" s="76"/>
      <c r="E6" s="181"/>
      <c r="F6" s="111"/>
      <c r="G6" s="109"/>
    </row>
    <row r="7" spans="1:7" ht="15.75">
      <c r="A7" s="401" t="s">
        <v>59</v>
      </c>
      <c r="B7" s="402"/>
      <c r="C7" s="402"/>
      <c r="D7" s="402"/>
      <c r="E7" s="402"/>
      <c r="F7" s="402"/>
      <c r="G7" s="403"/>
    </row>
    <row r="8" spans="1:7" s="1" customFormat="1" ht="12">
      <c r="A8" s="174"/>
      <c r="B8" s="178" t="s">
        <v>60</v>
      </c>
      <c r="C8" s="191" t="s">
        <v>9</v>
      </c>
      <c r="D8" s="175" t="s">
        <v>353</v>
      </c>
      <c r="E8" s="182"/>
      <c r="F8" s="176" t="s">
        <v>5</v>
      </c>
      <c r="G8" s="177">
        <f>G18</f>
        <v>12737.45</v>
      </c>
    </row>
    <row r="9" spans="1:7" ht="11.25">
      <c r="A9" s="136" t="s">
        <v>1</v>
      </c>
      <c r="B9" s="137" t="s">
        <v>2</v>
      </c>
      <c r="C9" s="192" t="s">
        <v>3</v>
      </c>
      <c r="D9" s="138" t="s">
        <v>4</v>
      </c>
      <c r="E9" s="183" t="s">
        <v>40</v>
      </c>
      <c r="F9" s="138" t="s">
        <v>5</v>
      </c>
      <c r="G9" s="139" t="s">
        <v>58</v>
      </c>
    </row>
    <row r="10" spans="1:7" s="126" customFormat="1" ht="11.25">
      <c r="A10" s="232"/>
      <c r="B10" s="233"/>
      <c r="C10" s="233" t="s">
        <v>61</v>
      </c>
      <c r="D10" s="234"/>
      <c r="E10" s="235"/>
      <c r="F10" s="236"/>
      <c r="G10" s="133"/>
    </row>
    <row r="11" spans="1:7" s="126" customFormat="1" ht="22.5">
      <c r="A11" s="134" t="s">
        <v>338</v>
      </c>
      <c r="B11" s="130">
        <v>90777</v>
      </c>
      <c r="C11" s="131" t="s">
        <v>69</v>
      </c>
      <c r="D11" s="148" t="s">
        <v>68</v>
      </c>
      <c r="E11" s="184">
        <v>42</v>
      </c>
      <c r="F11" s="151">
        <v>95.5</v>
      </c>
      <c r="G11" s="135">
        <f>ROUND(E11*F11,2)</f>
        <v>4011</v>
      </c>
    </row>
    <row r="12" spans="1:7" s="126" customFormat="1" ht="22.5">
      <c r="A12" s="134" t="s">
        <v>338</v>
      </c>
      <c r="B12" s="130">
        <v>90776</v>
      </c>
      <c r="C12" s="131" t="s">
        <v>70</v>
      </c>
      <c r="D12" s="148" t="s">
        <v>68</v>
      </c>
      <c r="E12" s="184">
        <v>178.5</v>
      </c>
      <c r="F12" s="151">
        <v>34.27</v>
      </c>
      <c r="G12" s="135">
        <f>ROUND(E12*F12,2)</f>
        <v>6117.2</v>
      </c>
    </row>
    <row r="13" spans="1:7" s="126" customFormat="1" ht="11.25">
      <c r="A13" s="232"/>
      <c r="B13" s="233"/>
      <c r="C13" s="233" t="s">
        <v>67</v>
      </c>
      <c r="D13" s="234"/>
      <c r="E13" s="235"/>
      <c r="F13" s="236"/>
      <c r="G13" s="133"/>
    </row>
    <row r="14" spans="1:7" s="126" customFormat="1" ht="11.25">
      <c r="A14" s="134" t="s">
        <v>354</v>
      </c>
      <c r="B14" s="130" t="s">
        <v>355</v>
      </c>
      <c r="C14" s="131" t="s">
        <v>356</v>
      </c>
      <c r="D14" s="130" t="s">
        <v>68</v>
      </c>
      <c r="E14" s="184">
        <v>42</v>
      </c>
      <c r="F14" s="129">
        <v>24.85</v>
      </c>
      <c r="G14" s="135">
        <f>ROUND(E14*F14,2)</f>
        <v>1043.7</v>
      </c>
    </row>
    <row r="15" spans="1:7" s="126" customFormat="1" ht="21">
      <c r="A15" s="232"/>
      <c r="B15" s="233"/>
      <c r="C15" s="233" t="s">
        <v>62</v>
      </c>
      <c r="D15" s="234"/>
      <c r="E15" s="235"/>
      <c r="F15" s="236"/>
      <c r="G15" s="133"/>
    </row>
    <row r="16" spans="1:7" s="126" customFormat="1" ht="22.5">
      <c r="A16" s="134" t="s">
        <v>338</v>
      </c>
      <c r="B16" s="130">
        <v>88321</v>
      </c>
      <c r="C16" s="131" t="s">
        <v>71</v>
      </c>
      <c r="D16" s="148" t="s">
        <v>68</v>
      </c>
      <c r="E16" s="184">
        <v>21</v>
      </c>
      <c r="F16" s="151">
        <v>26.82</v>
      </c>
      <c r="G16" s="135">
        <f>ROUND(E16*F16,2)</f>
        <v>563.22</v>
      </c>
    </row>
    <row r="17" spans="1:7" s="126" customFormat="1" ht="22.5">
      <c r="A17" s="134" t="s">
        <v>338</v>
      </c>
      <c r="B17" s="130">
        <v>88249</v>
      </c>
      <c r="C17" s="131" t="s">
        <v>79</v>
      </c>
      <c r="D17" s="148" t="s">
        <v>68</v>
      </c>
      <c r="E17" s="184">
        <v>31.5</v>
      </c>
      <c r="F17" s="151">
        <v>31.82</v>
      </c>
      <c r="G17" s="135">
        <f>ROUND(E17*F17,2)</f>
        <v>1002.33</v>
      </c>
    </row>
    <row r="18" spans="1:7" s="126" customFormat="1" ht="11.25">
      <c r="A18" s="134"/>
      <c r="B18" s="130"/>
      <c r="C18" s="131"/>
      <c r="D18" s="130"/>
      <c r="E18" s="184"/>
      <c r="F18" s="128" t="s">
        <v>42</v>
      </c>
      <c r="G18" s="133">
        <f>SUM(G10:G17)</f>
        <v>12737.45</v>
      </c>
    </row>
    <row r="19" spans="1:7" ht="11.25">
      <c r="A19" s="122"/>
      <c r="B19" s="119"/>
      <c r="C19" s="193"/>
      <c r="D19" s="149"/>
      <c r="E19" s="185"/>
      <c r="F19" s="119"/>
      <c r="G19" s="120"/>
    </row>
    <row r="20" spans="1:7" s="1" customFormat="1" ht="12">
      <c r="A20" s="174"/>
      <c r="B20" s="178" t="s">
        <v>365</v>
      </c>
      <c r="C20" s="191" t="s">
        <v>381</v>
      </c>
      <c r="D20" s="175" t="s">
        <v>374</v>
      </c>
      <c r="E20" s="182"/>
      <c r="F20" s="176" t="s">
        <v>5</v>
      </c>
      <c r="G20" s="177">
        <f>G30</f>
        <v>1480.1000000000001</v>
      </c>
    </row>
    <row r="21" spans="1:7" ht="11.25">
      <c r="A21" s="136" t="s">
        <v>1</v>
      </c>
      <c r="B21" s="137" t="s">
        <v>2</v>
      </c>
      <c r="C21" s="192" t="s">
        <v>3</v>
      </c>
      <c r="D21" s="138" t="s">
        <v>4</v>
      </c>
      <c r="E21" s="183" t="s">
        <v>40</v>
      </c>
      <c r="F21" s="138" t="s">
        <v>5</v>
      </c>
      <c r="G21" s="139" t="s">
        <v>58</v>
      </c>
    </row>
    <row r="22" spans="1:7" s="126" customFormat="1" ht="11.25">
      <c r="A22" s="232"/>
      <c r="B22" s="233"/>
      <c r="C22" s="233" t="s">
        <v>366</v>
      </c>
      <c r="D22" s="234"/>
      <c r="E22" s="235"/>
      <c r="F22" s="236"/>
      <c r="G22" s="133"/>
    </row>
    <row r="23" spans="1:7" s="126" customFormat="1" ht="11.25">
      <c r="A23" s="134" t="s">
        <v>354</v>
      </c>
      <c r="B23" s="130" t="s">
        <v>367</v>
      </c>
      <c r="C23" s="131" t="s">
        <v>372</v>
      </c>
      <c r="D23" s="148" t="s">
        <v>373</v>
      </c>
      <c r="E23" s="184">
        <v>2</v>
      </c>
      <c r="F23" s="151">
        <v>109.7</v>
      </c>
      <c r="G23" s="135">
        <f>ROUND(E23*F23,2)</f>
        <v>219.4</v>
      </c>
    </row>
    <row r="24" spans="1:7" s="126" customFormat="1" ht="33.75">
      <c r="A24" s="134" t="s">
        <v>338</v>
      </c>
      <c r="B24" s="130">
        <v>89218</v>
      </c>
      <c r="C24" s="131" t="s">
        <v>258</v>
      </c>
      <c r="D24" s="148" t="s">
        <v>373</v>
      </c>
      <c r="E24" s="184">
        <v>4</v>
      </c>
      <c r="F24" s="151">
        <v>62.46</v>
      </c>
      <c r="G24" s="135">
        <f>ROUND(E24*F24,2)</f>
        <v>249.84</v>
      </c>
    </row>
    <row r="25" spans="1:7" s="126" customFormat="1" ht="11.25">
      <c r="A25" s="232"/>
      <c r="B25" s="233"/>
      <c r="C25" s="233" t="s">
        <v>368</v>
      </c>
      <c r="D25" s="234"/>
      <c r="E25" s="235"/>
      <c r="F25" s="236"/>
      <c r="G25" s="133"/>
    </row>
    <row r="26" spans="1:7" s="126" customFormat="1" ht="22.5">
      <c r="A26" s="134" t="s">
        <v>354</v>
      </c>
      <c r="B26" s="130" t="s">
        <v>369</v>
      </c>
      <c r="C26" s="131" t="s">
        <v>375</v>
      </c>
      <c r="D26" s="148" t="s">
        <v>373</v>
      </c>
      <c r="E26" s="184">
        <v>3</v>
      </c>
      <c r="F26" s="151">
        <v>209.66</v>
      </c>
      <c r="G26" s="135">
        <f>ROUND(E26*F26,2)</f>
        <v>628.98</v>
      </c>
    </row>
    <row r="27" spans="1:7" s="243" customFormat="1" ht="11.25">
      <c r="A27" s="237"/>
      <c r="B27" s="238" t="s">
        <v>370</v>
      </c>
      <c r="C27" s="239" t="s">
        <v>376</v>
      </c>
      <c r="D27" s="240" t="s">
        <v>373</v>
      </c>
      <c r="E27" s="241">
        <v>1</v>
      </c>
      <c r="F27" s="242">
        <v>174.76</v>
      </c>
      <c r="G27" s="135">
        <f>ROUND(E27*F27,2)</f>
        <v>174.76</v>
      </c>
    </row>
    <row r="28" spans="1:7" s="243" customFormat="1" ht="11.25">
      <c r="A28" s="237"/>
      <c r="B28" s="238" t="s">
        <v>371</v>
      </c>
      <c r="C28" s="239" t="s">
        <v>377</v>
      </c>
      <c r="D28" s="240" t="s">
        <v>373</v>
      </c>
      <c r="E28" s="241">
        <v>1</v>
      </c>
      <c r="F28" s="242">
        <v>89.92</v>
      </c>
      <c r="G28" s="135">
        <f>ROUND(E28*F28,2)</f>
        <v>89.92</v>
      </c>
    </row>
    <row r="29" spans="1:7" s="243" customFormat="1" ht="22.5">
      <c r="A29" s="237"/>
      <c r="B29" s="238" t="s">
        <v>378</v>
      </c>
      <c r="C29" s="239" t="s">
        <v>379</v>
      </c>
      <c r="D29" s="240" t="s">
        <v>373</v>
      </c>
      <c r="E29" s="241">
        <v>1</v>
      </c>
      <c r="F29" s="242">
        <v>117.2</v>
      </c>
      <c r="G29" s="135">
        <f>ROUND(E29*F29,2)</f>
        <v>117.2</v>
      </c>
    </row>
    <row r="30" spans="1:7" s="126" customFormat="1" ht="11.25">
      <c r="A30" s="134"/>
      <c r="B30" s="130"/>
      <c r="C30" s="131"/>
      <c r="D30" s="130"/>
      <c r="E30" s="184"/>
      <c r="F30" s="128" t="s">
        <v>42</v>
      </c>
      <c r="G30" s="133">
        <f>SUM(G22:G29)</f>
        <v>1480.1000000000001</v>
      </c>
    </row>
    <row r="31" spans="1:7" ht="11.25">
      <c r="A31" s="122"/>
      <c r="B31" s="119"/>
      <c r="C31" s="193"/>
      <c r="D31" s="149"/>
      <c r="E31" s="185"/>
      <c r="F31" s="119"/>
      <c r="G31" s="120"/>
    </row>
    <row r="32" spans="1:7" s="1" customFormat="1" ht="12">
      <c r="A32" s="174"/>
      <c r="B32" s="178" t="s">
        <v>382</v>
      </c>
      <c r="C32" s="191" t="s">
        <v>380</v>
      </c>
      <c r="D32" s="175" t="s">
        <v>374</v>
      </c>
      <c r="E32" s="182"/>
      <c r="F32" s="176" t="s">
        <v>5</v>
      </c>
      <c r="G32" s="177">
        <f>G42</f>
        <v>1480.1000000000001</v>
      </c>
    </row>
    <row r="33" spans="1:7" ht="11.25">
      <c r="A33" s="136" t="s">
        <v>1</v>
      </c>
      <c r="B33" s="137" t="s">
        <v>2</v>
      </c>
      <c r="C33" s="192" t="s">
        <v>3</v>
      </c>
      <c r="D33" s="138" t="s">
        <v>4</v>
      </c>
      <c r="E33" s="183" t="s">
        <v>40</v>
      </c>
      <c r="F33" s="138" t="s">
        <v>5</v>
      </c>
      <c r="G33" s="139" t="s">
        <v>58</v>
      </c>
    </row>
    <row r="34" spans="1:7" s="126" customFormat="1" ht="11.25">
      <c r="A34" s="232"/>
      <c r="B34" s="233"/>
      <c r="C34" s="233" t="s">
        <v>366</v>
      </c>
      <c r="D34" s="234"/>
      <c r="E34" s="235"/>
      <c r="F34" s="236"/>
      <c r="G34" s="133"/>
    </row>
    <row r="35" spans="1:7" s="126" customFormat="1" ht="11.25">
      <c r="A35" s="134" t="s">
        <v>354</v>
      </c>
      <c r="B35" s="130" t="s">
        <v>367</v>
      </c>
      <c r="C35" s="131" t="s">
        <v>372</v>
      </c>
      <c r="D35" s="148" t="s">
        <v>373</v>
      </c>
      <c r="E35" s="184">
        <v>2</v>
      </c>
      <c r="F35" s="151">
        <v>109.7</v>
      </c>
      <c r="G35" s="135">
        <f>ROUND(E35*F35,2)</f>
        <v>219.4</v>
      </c>
    </row>
    <row r="36" spans="1:7" s="126" customFormat="1" ht="33.75">
      <c r="A36" s="134" t="s">
        <v>338</v>
      </c>
      <c r="B36" s="130">
        <v>89218</v>
      </c>
      <c r="C36" s="131" t="s">
        <v>258</v>
      </c>
      <c r="D36" s="148" t="s">
        <v>373</v>
      </c>
      <c r="E36" s="184">
        <v>4</v>
      </c>
      <c r="F36" s="151">
        <v>62.46</v>
      </c>
      <c r="G36" s="135">
        <f>ROUND(E36*F36,2)</f>
        <v>249.84</v>
      </c>
    </row>
    <row r="37" spans="1:7" s="126" customFormat="1" ht="11.25">
      <c r="A37" s="232"/>
      <c r="B37" s="233"/>
      <c r="C37" s="233" t="s">
        <v>368</v>
      </c>
      <c r="D37" s="234"/>
      <c r="E37" s="235"/>
      <c r="F37" s="236"/>
      <c r="G37" s="133"/>
    </row>
    <row r="38" spans="1:7" s="126" customFormat="1" ht="22.5">
      <c r="A38" s="134" t="s">
        <v>354</v>
      </c>
      <c r="B38" s="130" t="s">
        <v>369</v>
      </c>
      <c r="C38" s="131" t="s">
        <v>375</v>
      </c>
      <c r="D38" s="148" t="s">
        <v>373</v>
      </c>
      <c r="E38" s="184">
        <v>3</v>
      </c>
      <c r="F38" s="151">
        <v>209.66</v>
      </c>
      <c r="G38" s="135">
        <f>ROUND(E38*F38,2)</f>
        <v>628.98</v>
      </c>
    </row>
    <row r="39" spans="1:7" s="243" customFormat="1" ht="11.25">
      <c r="A39" s="237"/>
      <c r="B39" s="238" t="s">
        <v>370</v>
      </c>
      <c r="C39" s="239" t="s">
        <v>376</v>
      </c>
      <c r="D39" s="240" t="s">
        <v>373</v>
      </c>
      <c r="E39" s="241">
        <v>1</v>
      </c>
      <c r="F39" s="242">
        <v>174.76</v>
      </c>
      <c r="G39" s="135">
        <f>ROUND(E39*F39,2)</f>
        <v>174.76</v>
      </c>
    </row>
    <row r="40" spans="1:7" s="243" customFormat="1" ht="11.25">
      <c r="A40" s="237"/>
      <c r="B40" s="238" t="s">
        <v>371</v>
      </c>
      <c r="C40" s="239" t="s">
        <v>377</v>
      </c>
      <c r="D40" s="240" t="s">
        <v>373</v>
      </c>
      <c r="E40" s="241">
        <v>1</v>
      </c>
      <c r="F40" s="242">
        <v>89.92</v>
      </c>
      <c r="G40" s="135">
        <f>ROUND(E40*F40,2)</f>
        <v>89.92</v>
      </c>
    </row>
    <row r="41" spans="1:7" s="243" customFormat="1" ht="22.5">
      <c r="A41" s="237"/>
      <c r="B41" s="238" t="s">
        <v>378</v>
      </c>
      <c r="C41" s="239" t="s">
        <v>379</v>
      </c>
      <c r="D41" s="240" t="s">
        <v>373</v>
      </c>
      <c r="E41" s="241">
        <v>1</v>
      </c>
      <c r="F41" s="242">
        <v>117.2</v>
      </c>
      <c r="G41" s="135">
        <f>ROUND(E41*F41,2)</f>
        <v>117.2</v>
      </c>
    </row>
    <row r="42" spans="1:7" s="126" customFormat="1" ht="11.25">
      <c r="A42" s="134"/>
      <c r="B42" s="130"/>
      <c r="C42" s="131"/>
      <c r="D42" s="130"/>
      <c r="E42" s="184"/>
      <c r="F42" s="128" t="s">
        <v>42</v>
      </c>
      <c r="G42" s="133">
        <f>SUM(G34:G41)</f>
        <v>1480.1000000000001</v>
      </c>
    </row>
    <row r="43" spans="1:7" ht="11.25">
      <c r="A43" s="122"/>
      <c r="B43" s="119"/>
      <c r="C43" s="193"/>
      <c r="D43" s="149"/>
      <c r="E43" s="185"/>
      <c r="F43" s="119"/>
      <c r="G43" s="120"/>
    </row>
    <row r="44" spans="1:7" s="1" customFormat="1" ht="24">
      <c r="A44" s="174"/>
      <c r="B44" s="178" t="s">
        <v>435</v>
      </c>
      <c r="C44" s="191" t="s">
        <v>852</v>
      </c>
      <c r="D44" s="175" t="s">
        <v>45</v>
      </c>
      <c r="E44" s="182"/>
      <c r="F44" s="176" t="s">
        <v>5</v>
      </c>
      <c r="G44" s="177">
        <f>G49</f>
        <v>23.07</v>
      </c>
    </row>
    <row r="45" spans="1:7" ht="11.25">
      <c r="A45" s="136" t="s">
        <v>1</v>
      </c>
      <c r="B45" s="137" t="s">
        <v>2</v>
      </c>
      <c r="C45" s="192" t="s">
        <v>3</v>
      </c>
      <c r="D45" s="138" t="s">
        <v>4</v>
      </c>
      <c r="E45" s="183" t="s">
        <v>40</v>
      </c>
      <c r="F45" s="138" t="s">
        <v>5</v>
      </c>
      <c r="G45" s="139" t="s">
        <v>58</v>
      </c>
    </row>
    <row r="46" spans="1:7" s="126" customFormat="1" ht="22.5">
      <c r="A46" s="134" t="s">
        <v>363</v>
      </c>
      <c r="B46" s="130">
        <v>7304</v>
      </c>
      <c r="C46" s="131" t="s">
        <v>277</v>
      </c>
      <c r="D46" s="148" t="s">
        <v>271</v>
      </c>
      <c r="E46" s="184">
        <v>0.33</v>
      </c>
      <c r="F46" s="151">
        <v>57.52</v>
      </c>
      <c r="G46" s="135">
        <f>ROUND(E46*F46,2)</f>
        <v>18.98</v>
      </c>
    </row>
    <row r="47" spans="1:7" s="126" customFormat="1" ht="22.5">
      <c r="A47" s="134" t="s">
        <v>338</v>
      </c>
      <c r="B47" s="130">
        <v>88310</v>
      </c>
      <c r="C47" s="131" t="s">
        <v>73</v>
      </c>
      <c r="D47" s="148" t="s">
        <v>68</v>
      </c>
      <c r="E47" s="184">
        <v>0.13</v>
      </c>
      <c r="F47" s="151">
        <v>24.95</v>
      </c>
      <c r="G47" s="135">
        <f>ROUND(E47*F47,2)</f>
        <v>3.24</v>
      </c>
    </row>
    <row r="48" spans="1:7" s="126" customFormat="1" ht="22.5">
      <c r="A48" s="134" t="s">
        <v>338</v>
      </c>
      <c r="B48" s="130">
        <v>88316</v>
      </c>
      <c r="C48" s="131" t="s">
        <v>72</v>
      </c>
      <c r="D48" s="148" t="s">
        <v>68</v>
      </c>
      <c r="E48" s="184">
        <v>0.048</v>
      </c>
      <c r="F48" s="151">
        <v>17.61</v>
      </c>
      <c r="G48" s="135">
        <f>ROUND(E48*F48,2)</f>
        <v>0.85</v>
      </c>
    </row>
    <row r="49" spans="1:7" s="126" customFormat="1" ht="11.25">
      <c r="A49" s="134"/>
      <c r="B49" s="130"/>
      <c r="C49" s="131"/>
      <c r="D49" s="130"/>
      <c r="E49" s="184"/>
      <c r="F49" s="128" t="s">
        <v>42</v>
      </c>
      <c r="G49" s="133">
        <f>SUM(G46:G48)</f>
        <v>23.07</v>
      </c>
    </row>
    <row r="50" spans="1:7" ht="11.25">
      <c r="A50" s="122"/>
      <c r="B50" s="119"/>
      <c r="C50" s="193"/>
      <c r="D50" s="149"/>
      <c r="E50" s="185"/>
      <c r="F50" s="119"/>
      <c r="G50" s="120"/>
    </row>
    <row r="51" spans="1:7" s="1" customFormat="1" ht="48">
      <c r="A51" s="174"/>
      <c r="B51" s="178" t="s">
        <v>478</v>
      </c>
      <c r="C51" s="191" t="s">
        <v>477</v>
      </c>
      <c r="D51" s="175" t="s">
        <v>4</v>
      </c>
      <c r="E51" s="182"/>
      <c r="F51" s="176" t="s">
        <v>5</v>
      </c>
      <c r="G51" s="177">
        <f>G58</f>
        <v>7.739999999999999</v>
      </c>
    </row>
    <row r="52" spans="1:7" ht="11.25">
      <c r="A52" s="136" t="s">
        <v>1</v>
      </c>
      <c r="B52" s="137" t="s">
        <v>2</v>
      </c>
      <c r="C52" s="192" t="s">
        <v>3</v>
      </c>
      <c r="D52" s="138" t="s">
        <v>4</v>
      </c>
      <c r="E52" s="183" t="s">
        <v>40</v>
      </c>
      <c r="F52" s="138" t="s">
        <v>5</v>
      </c>
      <c r="G52" s="139" t="s">
        <v>58</v>
      </c>
    </row>
    <row r="53" spans="1:7" s="126" customFormat="1" ht="33.75">
      <c r="A53" s="134" t="s">
        <v>363</v>
      </c>
      <c r="B53" s="130">
        <v>20078</v>
      </c>
      <c r="C53" s="131" t="s">
        <v>295</v>
      </c>
      <c r="D53" s="148" t="s">
        <v>270</v>
      </c>
      <c r="E53" s="184">
        <v>0.02</v>
      </c>
      <c r="F53" s="151">
        <v>27.45</v>
      </c>
      <c r="G53" s="135">
        <f>ROUND(E53*F53,2)</f>
        <v>0.55</v>
      </c>
    </row>
    <row r="54" spans="1:7" s="126" customFormat="1" ht="22.5">
      <c r="A54" s="134" t="s">
        <v>363</v>
      </c>
      <c r="B54" s="130">
        <v>20084</v>
      </c>
      <c r="C54" s="131" t="s">
        <v>329</v>
      </c>
      <c r="D54" s="148" t="s">
        <v>270</v>
      </c>
      <c r="E54" s="184">
        <v>1</v>
      </c>
      <c r="F54" s="151">
        <v>1.52</v>
      </c>
      <c r="G54" s="135">
        <f>ROUND(E54*F54,2)</f>
        <v>1.52</v>
      </c>
    </row>
    <row r="55" spans="1:7" s="126" customFormat="1" ht="22.5">
      <c r="A55" s="134" t="s">
        <v>363</v>
      </c>
      <c r="B55" s="130">
        <v>834</v>
      </c>
      <c r="C55" s="131" t="s">
        <v>320</v>
      </c>
      <c r="D55" s="148" t="s">
        <v>270</v>
      </c>
      <c r="E55" s="184">
        <v>1</v>
      </c>
      <c r="F55" s="151">
        <v>3.78</v>
      </c>
      <c r="G55" s="135">
        <f>ROUND(E55*F55,2)</f>
        <v>3.78</v>
      </c>
    </row>
    <row r="56" spans="1:7" s="126" customFormat="1" ht="22.5">
      <c r="A56" s="134" t="s">
        <v>338</v>
      </c>
      <c r="B56" s="130">
        <v>88248</v>
      </c>
      <c r="C56" s="131" t="s">
        <v>80</v>
      </c>
      <c r="D56" s="148" t="s">
        <v>68</v>
      </c>
      <c r="E56" s="184">
        <v>0.045</v>
      </c>
      <c r="F56" s="151">
        <v>17.77</v>
      </c>
      <c r="G56" s="135">
        <f>ROUND(E56*F56,2)</f>
        <v>0.8</v>
      </c>
    </row>
    <row r="57" spans="1:7" s="126" customFormat="1" ht="22.5">
      <c r="A57" s="134" t="s">
        <v>338</v>
      </c>
      <c r="B57" s="130">
        <v>88267</v>
      </c>
      <c r="C57" s="131" t="s">
        <v>76</v>
      </c>
      <c r="D57" s="148" t="s">
        <v>68</v>
      </c>
      <c r="E57" s="184">
        <v>0.045</v>
      </c>
      <c r="F57" s="151">
        <v>24.15</v>
      </c>
      <c r="G57" s="135">
        <f>ROUND(E57*F57,2)</f>
        <v>1.09</v>
      </c>
    </row>
    <row r="58" spans="1:7" s="126" customFormat="1" ht="11.25">
      <c r="A58" s="134"/>
      <c r="B58" s="130"/>
      <c r="C58" s="131"/>
      <c r="D58" s="130"/>
      <c r="E58" s="184"/>
      <c r="F58" s="128" t="s">
        <v>42</v>
      </c>
      <c r="G58" s="133">
        <f>SUM(G53:G57)</f>
        <v>7.739999999999999</v>
      </c>
    </row>
    <row r="59" spans="1:7" ht="11.25">
      <c r="A59" s="122"/>
      <c r="B59" s="119"/>
      <c r="C59" s="193"/>
      <c r="D59" s="149"/>
      <c r="E59" s="185"/>
      <c r="F59" s="119"/>
      <c r="G59" s="120"/>
    </row>
    <row r="60" spans="1:7" s="1" customFormat="1" ht="48">
      <c r="A60" s="174"/>
      <c r="B60" s="178" t="s">
        <v>486</v>
      </c>
      <c r="C60" s="191" t="s">
        <v>487</v>
      </c>
      <c r="D60" s="175" t="s">
        <v>4</v>
      </c>
      <c r="E60" s="182"/>
      <c r="F60" s="176" t="s">
        <v>5</v>
      </c>
      <c r="G60" s="177">
        <f>G70</f>
        <v>38.09</v>
      </c>
    </row>
    <row r="61" spans="1:7" ht="11.25">
      <c r="A61" s="136" t="s">
        <v>1</v>
      </c>
      <c r="B61" s="137" t="s">
        <v>2</v>
      </c>
      <c r="C61" s="192" t="s">
        <v>3</v>
      </c>
      <c r="D61" s="138" t="s">
        <v>4</v>
      </c>
      <c r="E61" s="183" t="s">
        <v>40</v>
      </c>
      <c r="F61" s="138" t="s">
        <v>5</v>
      </c>
      <c r="G61" s="139" t="s">
        <v>58</v>
      </c>
    </row>
    <row r="62" spans="1:7" s="126" customFormat="1" ht="22.5">
      <c r="A62" s="134" t="s">
        <v>363</v>
      </c>
      <c r="B62" s="130">
        <v>122</v>
      </c>
      <c r="C62" s="131" t="s">
        <v>334</v>
      </c>
      <c r="D62" s="148" t="s">
        <v>270</v>
      </c>
      <c r="E62" s="184">
        <v>0.0148</v>
      </c>
      <c r="F62" s="151">
        <v>74.97</v>
      </c>
      <c r="G62" s="135">
        <f aca="true" t="shared" si="0" ref="G62:G69">ROUND(E62*F62,2)</f>
        <v>1.11</v>
      </c>
    </row>
    <row r="63" spans="1:7" s="126" customFormat="1" ht="22.5">
      <c r="A63" s="134" t="s">
        <v>363</v>
      </c>
      <c r="B63" s="130">
        <v>296</v>
      </c>
      <c r="C63" s="131" t="s">
        <v>331</v>
      </c>
      <c r="D63" s="148" t="s">
        <v>270</v>
      </c>
      <c r="E63" s="184">
        <v>1</v>
      </c>
      <c r="F63" s="151">
        <v>1.58</v>
      </c>
      <c r="G63" s="135">
        <f t="shared" si="0"/>
        <v>1.58</v>
      </c>
    </row>
    <row r="64" spans="1:7" s="126" customFormat="1" ht="22.5">
      <c r="A64" s="134" t="s">
        <v>342</v>
      </c>
      <c r="B64" s="130" t="s">
        <v>346</v>
      </c>
      <c r="C64" s="131" t="s">
        <v>489</v>
      </c>
      <c r="D64" s="148" t="s">
        <v>4</v>
      </c>
      <c r="E64" s="184">
        <v>1</v>
      </c>
      <c r="F64" s="151">
        <f>MEDIANA!K10</f>
        <v>22.79</v>
      </c>
      <c r="G64" s="135">
        <f>ROUND(E64*F64,2)</f>
        <v>22.79</v>
      </c>
    </row>
    <row r="65" spans="1:7" s="126" customFormat="1" ht="33.75">
      <c r="A65" s="134" t="s">
        <v>363</v>
      </c>
      <c r="B65" s="130">
        <v>20078</v>
      </c>
      <c r="C65" s="131" t="s">
        <v>295</v>
      </c>
      <c r="D65" s="148" t="s">
        <v>270</v>
      </c>
      <c r="E65" s="184">
        <v>0.02</v>
      </c>
      <c r="F65" s="151">
        <v>27.45</v>
      </c>
      <c r="G65" s="135">
        <f>ROUND(E65*F65,2)</f>
        <v>0.55</v>
      </c>
    </row>
    <row r="66" spans="1:7" s="126" customFormat="1" ht="22.5">
      <c r="A66" s="134" t="s">
        <v>363</v>
      </c>
      <c r="B66" s="130">
        <v>20083</v>
      </c>
      <c r="C66" s="131" t="s">
        <v>286</v>
      </c>
      <c r="D66" s="148" t="s">
        <v>270</v>
      </c>
      <c r="E66" s="184">
        <v>0.0225</v>
      </c>
      <c r="F66" s="151">
        <v>65.11</v>
      </c>
      <c r="G66" s="135">
        <f t="shared" si="0"/>
        <v>1.46</v>
      </c>
    </row>
    <row r="67" spans="1:7" s="126" customFormat="1" ht="22.5">
      <c r="A67" s="134" t="s">
        <v>363</v>
      </c>
      <c r="B67" s="130">
        <v>38383</v>
      </c>
      <c r="C67" s="131" t="s">
        <v>302</v>
      </c>
      <c r="D67" s="148" t="s">
        <v>270</v>
      </c>
      <c r="E67" s="184">
        <v>0.064</v>
      </c>
      <c r="F67" s="151">
        <v>1.95</v>
      </c>
      <c r="G67" s="135">
        <f>ROUND(E67*F67,2)</f>
        <v>0.12</v>
      </c>
    </row>
    <row r="68" spans="1:7" s="126" customFormat="1" ht="22.5">
      <c r="A68" s="134" t="s">
        <v>338</v>
      </c>
      <c r="B68" s="130">
        <v>88248</v>
      </c>
      <c r="C68" s="131" t="s">
        <v>80</v>
      </c>
      <c r="D68" s="148" t="s">
        <v>68</v>
      </c>
      <c r="E68" s="184">
        <v>0.25</v>
      </c>
      <c r="F68" s="151">
        <v>17.77</v>
      </c>
      <c r="G68" s="135">
        <f t="shared" si="0"/>
        <v>4.44</v>
      </c>
    </row>
    <row r="69" spans="1:7" s="126" customFormat="1" ht="22.5">
      <c r="A69" s="134" t="s">
        <v>338</v>
      </c>
      <c r="B69" s="130">
        <v>88267</v>
      </c>
      <c r="C69" s="131" t="s">
        <v>76</v>
      </c>
      <c r="D69" s="148" t="s">
        <v>68</v>
      </c>
      <c r="E69" s="184">
        <v>0.25</v>
      </c>
      <c r="F69" s="151">
        <v>24.15</v>
      </c>
      <c r="G69" s="135">
        <f t="shared" si="0"/>
        <v>6.04</v>
      </c>
    </row>
    <row r="70" spans="1:7" s="126" customFormat="1" ht="11.25">
      <c r="A70" s="134"/>
      <c r="B70" s="130"/>
      <c r="C70" s="131"/>
      <c r="D70" s="130"/>
      <c r="E70" s="184"/>
      <c r="F70" s="128" t="s">
        <v>42</v>
      </c>
      <c r="G70" s="133">
        <f>SUM(G62:G69)</f>
        <v>38.09</v>
      </c>
    </row>
    <row r="71" spans="1:7" ht="11.25">
      <c r="A71" s="122"/>
      <c r="B71" s="119"/>
      <c r="C71" s="193"/>
      <c r="D71" s="149"/>
      <c r="E71" s="185"/>
      <c r="F71" s="119"/>
      <c r="G71" s="120"/>
    </row>
    <row r="72" spans="1:7" s="1" customFormat="1" ht="48">
      <c r="A72" s="174"/>
      <c r="B72" s="178" t="s">
        <v>488</v>
      </c>
      <c r="C72" s="191" t="s">
        <v>527</v>
      </c>
      <c r="D72" s="175" t="s">
        <v>4</v>
      </c>
      <c r="E72" s="182"/>
      <c r="F72" s="176" t="s">
        <v>5</v>
      </c>
      <c r="G72" s="177">
        <f>G82</f>
        <v>47.78999999999999</v>
      </c>
    </row>
    <row r="73" spans="1:7" ht="11.25">
      <c r="A73" s="136" t="s">
        <v>1</v>
      </c>
      <c r="B73" s="137" t="s">
        <v>2</v>
      </c>
      <c r="C73" s="192" t="s">
        <v>3</v>
      </c>
      <c r="D73" s="138" t="s">
        <v>4</v>
      </c>
      <c r="E73" s="183" t="s">
        <v>40</v>
      </c>
      <c r="F73" s="138" t="s">
        <v>5</v>
      </c>
      <c r="G73" s="139" t="s">
        <v>58</v>
      </c>
    </row>
    <row r="74" spans="1:7" s="126" customFormat="1" ht="22.5">
      <c r="A74" s="134" t="s">
        <v>363</v>
      </c>
      <c r="B74" s="130">
        <v>122</v>
      </c>
      <c r="C74" s="131" t="s">
        <v>334</v>
      </c>
      <c r="D74" s="148" t="s">
        <v>270</v>
      </c>
      <c r="E74" s="184">
        <v>0.0148</v>
      </c>
      <c r="F74" s="151">
        <v>74.98</v>
      </c>
      <c r="G74" s="135">
        <f aca="true" t="shared" si="1" ref="G74:G81">ROUND(E74*F74,2)</f>
        <v>1.11</v>
      </c>
    </row>
    <row r="75" spans="1:7" s="126" customFormat="1" ht="22.5">
      <c r="A75" s="134" t="s">
        <v>363</v>
      </c>
      <c r="B75" s="130">
        <v>296</v>
      </c>
      <c r="C75" s="131" t="s">
        <v>331</v>
      </c>
      <c r="D75" s="148" t="s">
        <v>270</v>
      </c>
      <c r="E75" s="184">
        <v>1</v>
      </c>
      <c r="F75" s="151">
        <v>1.58</v>
      </c>
      <c r="G75" s="135">
        <f t="shared" si="1"/>
        <v>1.58</v>
      </c>
    </row>
    <row r="76" spans="1:7" s="126" customFormat="1" ht="22.5">
      <c r="A76" s="134" t="s">
        <v>363</v>
      </c>
      <c r="B76" s="130">
        <v>11717</v>
      </c>
      <c r="C76" s="131" t="s">
        <v>317</v>
      </c>
      <c r="D76" s="148" t="s">
        <v>270</v>
      </c>
      <c r="E76" s="184">
        <v>1</v>
      </c>
      <c r="F76" s="151">
        <v>32.49</v>
      </c>
      <c r="G76" s="135">
        <f t="shared" si="1"/>
        <v>32.49</v>
      </c>
    </row>
    <row r="77" spans="1:7" s="126" customFormat="1" ht="33.75">
      <c r="A77" s="134" t="s">
        <v>363</v>
      </c>
      <c r="B77" s="130">
        <v>20078</v>
      </c>
      <c r="C77" s="131" t="s">
        <v>295</v>
      </c>
      <c r="D77" s="148" t="s">
        <v>270</v>
      </c>
      <c r="E77" s="184">
        <v>0.02</v>
      </c>
      <c r="F77" s="151">
        <v>27.45</v>
      </c>
      <c r="G77" s="135">
        <f t="shared" si="1"/>
        <v>0.55</v>
      </c>
    </row>
    <row r="78" spans="1:7" s="126" customFormat="1" ht="22.5">
      <c r="A78" s="134" t="s">
        <v>363</v>
      </c>
      <c r="B78" s="130">
        <v>20083</v>
      </c>
      <c r="C78" s="131" t="s">
        <v>286</v>
      </c>
      <c r="D78" s="148" t="s">
        <v>270</v>
      </c>
      <c r="E78" s="184">
        <v>0.0225</v>
      </c>
      <c r="F78" s="151">
        <v>65.11</v>
      </c>
      <c r="G78" s="135">
        <f t="shared" si="1"/>
        <v>1.46</v>
      </c>
    </row>
    <row r="79" spans="1:7" s="126" customFormat="1" ht="22.5">
      <c r="A79" s="134" t="s">
        <v>363</v>
      </c>
      <c r="B79" s="130">
        <v>38383</v>
      </c>
      <c r="C79" s="131" t="s">
        <v>302</v>
      </c>
      <c r="D79" s="148" t="s">
        <v>270</v>
      </c>
      <c r="E79" s="184">
        <v>0.064</v>
      </c>
      <c r="F79" s="151">
        <v>1.95</v>
      </c>
      <c r="G79" s="135">
        <f t="shared" si="1"/>
        <v>0.12</v>
      </c>
    </row>
    <row r="80" spans="1:7" s="126" customFormat="1" ht="22.5">
      <c r="A80" s="134" t="s">
        <v>338</v>
      </c>
      <c r="B80" s="130">
        <v>88248</v>
      </c>
      <c r="C80" s="131" t="s">
        <v>80</v>
      </c>
      <c r="D80" s="148" t="s">
        <v>68</v>
      </c>
      <c r="E80" s="184">
        <v>0.25</v>
      </c>
      <c r="F80" s="151">
        <v>17.77</v>
      </c>
      <c r="G80" s="135">
        <f t="shared" si="1"/>
        <v>4.44</v>
      </c>
    </row>
    <row r="81" spans="1:7" s="126" customFormat="1" ht="22.5">
      <c r="A81" s="134" t="s">
        <v>338</v>
      </c>
      <c r="B81" s="130">
        <v>88267</v>
      </c>
      <c r="C81" s="131" t="s">
        <v>76</v>
      </c>
      <c r="D81" s="148" t="s">
        <v>68</v>
      </c>
      <c r="E81" s="184">
        <v>0.25</v>
      </c>
      <c r="F81" s="151">
        <v>24.15</v>
      </c>
      <c r="G81" s="135">
        <f t="shared" si="1"/>
        <v>6.04</v>
      </c>
    </row>
    <row r="82" spans="1:7" s="126" customFormat="1" ht="11.25">
      <c r="A82" s="134"/>
      <c r="B82" s="130"/>
      <c r="C82" s="131"/>
      <c r="D82" s="130"/>
      <c r="E82" s="184"/>
      <c r="F82" s="128" t="s">
        <v>42</v>
      </c>
      <c r="G82" s="133">
        <f>SUM(G74:G81)</f>
        <v>47.78999999999999</v>
      </c>
    </row>
    <row r="83" spans="1:7" ht="11.25">
      <c r="A83" s="122"/>
      <c r="B83" s="119"/>
      <c r="C83" s="193"/>
      <c r="D83" s="149"/>
      <c r="E83" s="185"/>
      <c r="F83" s="119"/>
      <c r="G83" s="120"/>
    </row>
    <row r="84" spans="1:7" s="1" customFormat="1" ht="24">
      <c r="A84" s="174"/>
      <c r="B84" s="178" t="s">
        <v>490</v>
      </c>
      <c r="C84" s="191" t="s">
        <v>493</v>
      </c>
      <c r="D84" s="175" t="s">
        <v>4</v>
      </c>
      <c r="E84" s="182"/>
      <c r="F84" s="176" t="s">
        <v>5</v>
      </c>
      <c r="G84" s="177">
        <f>G90</f>
        <v>13.69</v>
      </c>
    </row>
    <row r="85" spans="1:7" ht="11.25">
      <c r="A85" s="136" t="s">
        <v>1</v>
      </c>
      <c r="B85" s="137" t="s">
        <v>2</v>
      </c>
      <c r="C85" s="192" t="s">
        <v>3</v>
      </c>
      <c r="D85" s="138" t="s">
        <v>4</v>
      </c>
      <c r="E85" s="183" t="s">
        <v>40</v>
      </c>
      <c r="F85" s="138" t="s">
        <v>5</v>
      </c>
      <c r="G85" s="139" t="s">
        <v>58</v>
      </c>
    </row>
    <row r="86" spans="1:7" s="126" customFormat="1" ht="22.5">
      <c r="A86" s="134" t="s">
        <v>363</v>
      </c>
      <c r="B86" s="130">
        <v>3146</v>
      </c>
      <c r="C86" s="131" t="s">
        <v>309</v>
      </c>
      <c r="D86" s="148" t="s">
        <v>270</v>
      </c>
      <c r="E86" s="184">
        <v>0.042</v>
      </c>
      <c r="F86" s="151">
        <v>3.38</v>
      </c>
      <c r="G86" s="135">
        <f>ROUND(E86*F86,2)</f>
        <v>0.14</v>
      </c>
    </row>
    <row r="87" spans="1:7" s="126" customFormat="1" ht="22.5">
      <c r="A87" s="134" t="s">
        <v>363</v>
      </c>
      <c r="B87" s="130">
        <v>20262</v>
      </c>
      <c r="C87" s="131" t="s">
        <v>288</v>
      </c>
      <c r="D87" s="148" t="s">
        <v>270</v>
      </c>
      <c r="E87" s="184">
        <v>1</v>
      </c>
      <c r="F87" s="151">
        <v>9.53</v>
      </c>
      <c r="G87" s="135">
        <f>ROUND(E87*F87,2)</f>
        <v>9.53</v>
      </c>
    </row>
    <row r="88" spans="1:7" s="126" customFormat="1" ht="22.5">
      <c r="A88" s="134" t="s">
        <v>338</v>
      </c>
      <c r="B88" s="130">
        <v>88267</v>
      </c>
      <c r="C88" s="131" t="s">
        <v>76</v>
      </c>
      <c r="D88" s="148" t="s">
        <v>68</v>
      </c>
      <c r="E88" s="184">
        <v>0.1356</v>
      </c>
      <c r="F88" s="151">
        <v>24.15</v>
      </c>
      <c r="G88" s="135">
        <f>ROUND(E88*F88,2)</f>
        <v>3.27</v>
      </c>
    </row>
    <row r="89" spans="1:7" s="126" customFormat="1" ht="22.5">
      <c r="A89" s="134" t="s">
        <v>338</v>
      </c>
      <c r="B89" s="130">
        <v>88316</v>
      </c>
      <c r="C89" s="131" t="s">
        <v>72</v>
      </c>
      <c r="D89" s="148" t="s">
        <v>68</v>
      </c>
      <c r="E89" s="184">
        <v>0.0427</v>
      </c>
      <c r="F89" s="151">
        <v>17.61</v>
      </c>
      <c r="G89" s="135">
        <f>ROUND(E89*F89,2)</f>
        <v>0.75</v>
      </c>
    </row>
    <row r="90" spans="1:7" s="126" customFormat="1" ht="11.25">
      <c r="A90" s="134"/>
      <c r="B90" s="130"/>
      <c r="C90" s="131"/>
      <c r="D90" s="130"/>
      <c r="E90" s="184"/>
      <c r="F90" s="128" t="s">
        <v>42</v>
      </c>
      <c r="G90" s="133">
        <f>SUM(G86:G89)</f>
        <v>13.69</v>
      </c>
    </row>
    <row r="91" spans="1:7" ht="11.25">
      <c r="A91" s="122"/>
      <c r="B91" s="119"/>
      <c r="C91" s="193"/>
      <c r="D91" s="149"/>
      <c r="E91" s="185"/>
      <c r="F91" s="119"/>
      <c r="G91" s="120"/>
    </row>
    <row r="92" spans="1:7" s="1" customFormat="1" ht="24">
      <c r="A92" s="174"/>
      <c r="B92" s="178" t="s">
        <v>491</v>
      </c>
      <c r="C92" s="191" t="s">
        <v>492</v>
      </c>
      <c r="D92" s="175" t="s">
        <v>4</v>
      </c>
      <c r="E92" s="182"/>
      <c r="F92" s="176" t="s">
        <v>5</v>
      </c>
      <c r="G92" s="177">
        <f>G98</f>
        <v>45.269999999999996</v>
      </c>
    </row>
    <row r="93" spans="1:7" ht="11.25">
      <c r="A93" s="136" t="s">
        <v>1</v>
      </c>
      <c r="B93" s="137" t="s">
        <v>2</v>
      </c>
      <c r="C93" s="192" t="s">
        <v>3</v>
      </c>
      <c r="D93" s="138" t="s">
        <v>4</v>
      </c>
      <c r="E93" s="183" t="s">
        <v>40</v>
      </c>
      <c r="F93" s="138" t="s">
        <v>5</v>
      </c>
      <c r="G93" s="139" t="s">
        <v>58</v>
      </c>
    </row>
    <row r="94" spans="1:7" s="126" customFormat="1" ht="22.5">
      <c r="A94" s="134" t="s">
        <v>363</v>
      </c>
      <c r="B94" s="130">
        <v>3146</v>
      </c>
      <c r="C94" s="131" t="s">
        <v>309</v>
      </c>
      <c r="D94" s="148" t="s">
        <v>270</v>
      </c>
      <c r="E94" s="184">
        <v>0.048</v>
      </c>
      <c r="F94" s="151">
        <v>3.38</v>
      </c>
      <c r="G94" s="135">
        <f>ROUND(E94*F94,2)</f>
        <v>0.16</v>
      </c>
    </row>
    <row r="95" spans="1:7" s="126" customFormat="1" ht="22.5">
      <c r="A95" s="134" t="s">
        <v>363</v>
      </c>
      <c r="B95" s="130">
        <v>38643</v>
      </c>
      <c r="C95" s="131" t="s">
        <v>273</v>
      </c>
      <c r="D95" s="148" t="s">
        <v>270</v>
      </c>
      <c r="E95" s="184">
        <v>1</v>
      </c>
      <c r="F95" s="151">
        <v>39.94</v>
      </c>
      <c r="G95" s="135">
        <f>ROUND(E95*F95,2)</f>
        <v>39.94</v>
      </c>
    </row>
    <row r="96" spans="1:7" s="126" customFormat="1" ht="22.5">
      <c r="A96" s="134" t="s">
        <v>338</v>
      </c>
      <c r="B96" s="130">
        <v>88267</v>
      </c>
      <c r="C96" s="131" t="s">
        <v>76</v>
      </c>
      <c r="D96" s="148" t="s">
        <v>68</v>
      </c>
      <c r="E96" s="184">
        <v>0.174</v>
      </c>
      <c r="F96" s="151">
        <v>24.15</v>
      </c>
      <c r="G96" s="135">
        <f>ROUND(E96*F96,2)</f>
        <v>4.2</v>
      </c>
    </row>
    <row r="97" spans="1:7" s="126" customFormat="1" ht="22.5">
      <c r="A97" s="134" t="s">
        <v>338</v>
      </c>
      <c r="B97" s="130">
        <v>88316</v>
      </c>
      <c r="C97" s="131" t="s">
        <v>72</v>
      </c>
      <c r="D97" s="148" t="s">
        <v>68</v>
      </c>
      <c r="E97" s="184">
        <v>0.0548</v>
      </c>
      <c r="F97" s="151">
        <v>17.61</v>
      </c>
      <c r="G97" s="135">
        <f>ROUND(E97*F97,2)</f>
        <v>0.97</v>
      </c>
    </row>
    <row r="98" spans="1:7" s="126" customFormat="1" ht="11.25">
      <c r="A98" s="134"/>
      <c r="B98" s="130"/>
      <c r="C98" s="131"/>
      <c r="D98" s="130"/>
      <c r="E98" s="184"/>
      <c r="F98" s="128" t="s">
        <v>42</v>
      </c>
      <c r="G98" s="133">
        <f>SUM(G94:G97)</f>
        <v>45.269999999999996</v>
      </c>
    </row>
    <row r="99" spans="1:7" ht="11.25">
      <c r="A99" s="122"/>
      <c r="B99" s="119"/>
      <c r="C99" s="193"/>
      <c r="D99" s="149"/>
      <c r="E99" s="185"/>
      <c r="F99" s="119"/>
      <c r="G99" s="120"/>
    </row>
    <row r="100" spans="1:7" s="1" customFormat="1" ht="48">
      <c r="A100" s="174"/>
      <c r="B100" s="178" t="s">
        <v>494</v>
      </c>
      <c r="C100" s="191" t="s">
        <v>495</v>
      </c>
      <c r="D100" s="175" t="s">
        <v>4</v>
      </c>
      <c r="E100" s="182"/>
      <c r="F100" s="176" t="s">
        <v>5</v>
      </c>
      <c r="G100" s="177">
        <f>G107</f>
        <v>36.58</v>
      </c>
    </row>
    <row r="101" spans="1:7" ht="11.25">
      <c r="A101" s="136" t="s">
        <v>1</v>
      </c>
      <c r="B101" s="137" t="s">
        <v>2</v>
      </c>
      <c r="C101" s="192" t="s">
        <v>3</v>
      </c>
      <c r="D101" s="138" t="s">
        <v>4</v>
      </c>
      <c r="E101" s="183" t="s">
        <v>40</v>
      </c>
      <c r="F101" s="138" t="s">
        <v>5</v>
      </c>
      <c r="G101" s="139" t="s">
        <v>58</v>
      </c>
    </row>
    <row r="102" spans="1:7" s="126" customFormat="1" ht="22.5">
      <c r="A102" s="134" t="s">
        <v>363</v>
      </c>
      <c r="B102" s="130">
        <v>301</v>
      </c>
      <c r="C102" s="131" t="s">
        <v>330</v>
      </c>
      <c r="D102" s="148" t="s">
        <v>270</v>
      </c>
      <c r="E102" s="184">
        <v>2</v>
      </c>
      <c r="F102" s="151">
        <v>2.8</v>
      </c>
      <c r="G102" s="135">
        <f>ROUND(E102*F102,2)</f>
        <v>5.6</v>
      </c>
    </row>
    <row r="103" spans="1:7" s="126" customFormat="1" ht="22.5">
      <c r="A103" s="134" t="s">
        <v>363</v>
      </c>
      <c r="B103" s="130">
        <v>3659</v>
      </c>
      <c r="C103" s="131" t="s">
        <v>306</v>
      </c>
      <c r="D103" s="148" t="s">
        <v>270</v>
      </c>
      <c r="E103" s="184">
        <v>1</v>
      </c>
      <c r="F103" s="151">
        <v>14.62</v>
      </c>
      <c r="G103" s="135">
        <f>ROUND(E103*F103,2)</f>
        <v>14.62</v>
      </c>
    </row>
    <row r="104" spans="1:7" s="126" customFormat="1" ht="33.75">
      <c r="A104" s="134" t="s">
        <v>363</v>
      </c>
      <c r="B104" s="130">
        <v>20078</v>
      </c>
      <c r="C104" s="131" t="s">
        <v>295</v>
      </c>
      <c r="D104" s="148" t="s">
        <v>270</v>
      </c>
      <c r="E104" s="184">
        <v>0.092</v>
      </c>
      <c r="F104" s="151">
        <v>27.48</v>
      </c>
      <c r="G104" s="135">
        <f>ROUND(E104*F104,2)</f>
        <v>2.53</v>
      </c>
    </row>
    <row r="105" spans="1:7" s="126" customFormat="1" ht="22.5">
      <c r="A105" s="134" t="s">
        <v>338</v>
      </c>
      <c r="B105" s="130">
        <v>88248</v>
      </c>
      <c r="C105" s="131" t="s">
        <v>80</v>
      </c>
      <c r="D105" s="148" t="s">
        <v>68</v>
      </c>
      <c r="E105" s="184">
        <v>0.33</v>
      </c>
      <c r="F105" s="151">
        <v>17.77</v>
      </c>
      <c r="G105" s="135">
        <f>ROUND(E105*F105,2)</f>
        <v>5.86</v>
      </c>
    </row>
    <row r="106" spans="1:7" s="126" customFormat="1" ht="22.5">
      <c r="A106" s="134" t="s">
        <v>338</v>
      </c>
      <c r="B106" s="130">
        <v>88267</v>
      </c>
      <c r="C106" s="131" t="s">
        <v>76</v>
      </c>
      <c r="D106" s="148" t="s">
        <v>68</v>
      </c>
      <c r="E106" s="184">
        <v>0.33</v>
      </c>
      <c r="F106" s="151">
        <v>24.15</v>
      </c>
      <c r="G106" s="135">
        <f>ROUND(E106*F106,2)</f>
        <v>7.97</v>
      </c>
    </row>
    <row r="107" spans="1:7" s="126" customFormat="1" ht="11.25">
      <c r="A107" s="134"/>
      <c r="B107" s="130"/>
      <c r="C107" s="131"/>
      <c r="D107" s="130"/>
      <c r="E107" s="184"/>
      <c r="F107" s="128" t="s">
        <v>42</v>
      </c>
      <c r="G107" s="133">
        <f>SUM(G102:G106)</f>
        <v>36.58</v>
      </c>
    </row>
    <row r="108" spans="1:7" ht="11.25">
      <c r="A108" s="122"/>
      <c r="B108" s="119"/>
      <c r="C108" s="193"/>
      <c r="D108" s="149"/>
      <c r="E108" s="185"/>
      <c r="F108" s="119"/>
      <c r="G108" s="120"/>
    </row>
    <row r="109" spans="1:7" s="1" customFormat="1" ht="36">
      <c r="A109" s="174"/>
      <c r="B109" s="178" t="s">
        <v>496</v>
      </c>
      <c r="C109" s="191" t="s">
        <v>497</v>
      </c>
      <c r="D109" s="175" t="s">
        <v>4</v>
      </c>
      <c r="E109" s="182"/>
      <c r="F109" s="176" t="s">
        <v>5</v>
      </c>
      <c r="G109" s="177">
        <f>G116</f>
        <v>15.74</v>
      </c>
    </row>
    <row r="110" spans="1:7" ht="11.25">
      <c r="A110" s="136" t="s">
        <v>1</v>
      </c>
      <c r="B110" s="137" t="s">
        <v>2</v>
      </c>
      <c r="C110" s="192" t="s">
        <v>3</v>
      </c>
      <c r="D110" s="138" t="s">
        <v>4</v>
      </c>
      <c r="E110" s="183" t="s">
        <v>40</v>
      </c>
      <c r="F110" s="138" t="s">
        <v>5</v>
      </c>
      <c r="G110" s="139" t="s">
        <v>58</v>
      </c>
    </row>
    <row r="111" spans="1:7" s="126" customFormat="1" ht="22.5">
      <c r="A111" s="134" t="s">
        <v>363</v>
      </c>
      <c r="B111" s="130">
        <v>299</v>
      </c>
      <c r="C111" s="131" t="s">
        <v>332</v>
      </c>
      <c r="D111" s="148" t="s">
        <v>270</v>
      </c>
      <c r="E111" s="184">
        <v>1</v>
      </c>
      <c r="F111" s="151">
        <v>2.54</v>
      </c>
      <c r="G111" s="135">
        <f>ROUND(E111*F111,2)</f>
        <v>2.54</v>
      </c>
    </row>
    <row r="112" spans="1:7" s="126" customFormat="1" ht="22.5">
      <c r="A112" s="134" t="s">
        <v>363</v>
      </c>
      <c r="B112" s="130">
        <v>20043</v>
      </c>
      <c r="C112" s="131" t="s">
        <v>289</v>
      </c>
      <c r="D112" s="148" t="s">
        <v>270</v>
      </c>
      <c r="E112" s="184">
        <v>1</v>
      </c>
      <c r="F112" s="151">
        <v>6.67</v>
      </c>
      <c r="G112" s="135">
        <f>ROUND(E112*F112,2)</f>
        <v>6.67</v>
      </c>
    </row>
    <row r="113" spans="1:7" s="126" customFormat="1" ht="33.75">
      <c r="A113" s="134" t="s">
        <v>363</v>
      </c>
      <c r="B113" s="130">
        <v>20078</v>
      </c>
      <c r="C113" s="131" t="s">
        <v>295</v>
      </c>
      <c r="D113" s="148" t="s">
        <v>270</v>
      </c>
      <c r="E113" s="184">
        <v>0.07</v>
      </c>
      <c r="F113" s="151">
        <v>27.45</v>
      </c>
      <c r="G113" s="135">
        <f>ROUND(E113*F113,2)</f>
        <v>1.92</v>
      </c>
    </row>
    <row r="114" spans="1:7" s="126" customFormat="1" ht="22.5">
      <c r="A114" s="134" t="s">
        <v>338</v>
      </c>
      <c r="B114" s="130">
        <v>88248</v>
      </c>
      <c r="C114" s="131" t="s">
        <v>80</v>
      </c>
      <c r="D114" s="148" t="s">
        <v>68</v>
      </c>
      <c r="E114" s="184">
        <v>0.11</v>
      </c>
      <c r="F114" s="151">
        <v>17.77</v>
      </c>
      <c r="G114" s="135">
        <f>ROUND(E114*F114,2)</f>
        <v>1.95</v>
      </c>
    </row>
    <row r="115" spans="1:7" s="126" customFormat="1" ht="22.5">
      <c r="A115" s="134" t="s">
        <v>338</v>
      </c>
      <c r="B115" s="130">
        <v>88267</v>
      </c>
      <c r="C115" s="131" t="s">
        <v>76</v>
      </c>
      <c r="D115" s="148" t="s">
        <v>68</v>
      </c>
      <c r="E115" s="184">
        <v>0.11</v>
      </c>
      <c r="F115" s="151">
        <v>24.15</v>
      </c>
      <c r="G115" s="135">
        <f>ROUND(E115*F115,2)</f>
        <v>2.66</v>
      </c>
    </row>
    <row r="116" spans="1:7" s="126" customFormat="1" ht="11.25">
      <c r="A116" s="134"/>
      <c r="B116" s="130"/>
      <c r="C116" s="131"/>
      <c r="D116" s="130"/>
      <c r="E116" s="184"/>
      <c r="F116" s="128" t="s">
        <v>42</v>
      </c>
      <c r="G116" s="133">
        <f>SUM(G111:G115)</f>
        <v>15.74</v>
      </c>
    </row>
    <row r="117" spans="1:7" ht="11.25">
      <c r="A117" s="122"/>
      <c r="B117" s="119"/>
      <c r="C117" s="193"/>
      <c r="D117" s="149"/>
      <c r="E117" s="185"/>
      <c r="F117" s="119"/>
      <c r="G117" s="120"/>
    </row>
    <row r="118" spans="1:7" s="1" customFormat="1" ht="48">
      <c r="A118" s="174"/>
      <c r="B118" s="178" t="s">
        <v>526</v>
      </c>
      <c r="C118" s="191" t="s">
        <v>562</v>
      </c>
      <c r="D118" s="175" t="s">
        <v>4</v>
      </c>
      <c r="E118" s="182"/>
      <c r="F118" s="176" t="s">
        <v>5</v>
      </c>
      <c r="G118" s="177">
        <f>G134</f>
        <v>2414.32</v>
      </c>
    </row>
    <row r="119" spans="1:7" ht="11.25">
      <c r="A119" s="136" t="s">
        <v>1</v>
      </c>
      <c r="B119" s="137" t="s">
        <v>2</v>
      </c>
      <c r="C119" s="192" t="s">
        <v>3</v>
      </c>
      <c r="D119" s="138" t="s">
        <v>4</v>
      </c>
      <c r="E119" s="183" t="s">
        <v>40</v>
      </c>
      <c r="F119" s="138" t="s">
        <v>5</v>
      </c>
      <c r="G119" s="139" t="s">
        <v>58</v>
      </c>
    </row>
    <row r="120" spans="1:7" s="126" customFormat="1" ht="67.5">
      <c r="A120" s="134" t="s">
        <v>338</v>
      </c>
      <c r="B120" s="130">
        <v>5678</v>
      </c>
      <c r="C120" s="131" t="s">
        <v>262</v>
      </c>
      <c r="D120" s="148" t="s">
        <v>260</v>
      </c>
      <c r="E120" s="184">
        <v>0.0236</v>
      </c>
      <c r="F120" s="151">
        <v>101.96</v>
      </c>
      <c r="G120" s="135">
        <f aca="true" t="shared" si="2" ref="G120:G133">ROUND(E120*F120,2)</f>
        <v>2.41</v>
      </c>
    </row>
    <row r="121" spans="1:7" s="126" customFormat="1" ht="67.5">
      <c r="A121" s="134" t="s">
        <v>338</v>
      </c>
      <c r="B121" s="130">
        <v>5679</v>
      </c>
      <c r="C121" s="131" t="s">
        <v>259</v>
      </c>
      <c r="D121" s="148" t="s">
        <v>256</v>
      </c>
      <c r="E121" s="184">
        <v>0.0796</v>
      </c>
      <c r="F121" s="151">
        <v>43.99</v>
      </c>
      <c r="G121" s="135">
        <f t="shared" si="2"/>
        <v>3.5</v>
      </c>
    </row>
    <row r="122" spans="1:7" s="126" customFormat="1" ht="22.5">
      <c r="A122" s="134" t="s">
        <v>363</v>
      </c>
      <c r="B122" s="130">
        <v>7258</v>
      </c>
      <c r="C122" s="131" t="s">
        <v>278</v>
      </c>
      <c r="D122" s="148" t="s">
        <v>270</v>
      </c>
      <c r="E122" s="184">
        <v>667.62195</v>
      </c>
      <c r="F122" s="151">
        <v>0.72</v>
      </c>
      <c r="G122" s="135">
        <f t="shared" si="2"/>
        <v>480.69</v>
      </c>
    </row>
    <row r="123" spans="1:7" s="126" customFormat="1" ht="33.75">
      <c r="A123" s="134" t="s">
        <v>338</v>
      </c>
      <c r="B123" s="130">
        <v>87316</v>
      </c>
      <c r="C123" s="131" t="s">
        <v>91</v>
      </c>
      <c r="D123" s="148" t="s">
        <v>86</v>
      </c>
      <c r="E123" s="184">
        <v>0.0039</v>
      </c>
      <c r="F123" s="151">
        <v>379.22</v>
      </c>
      <c r="G123" s="135">
        <f t="shared" si="2"/>
        <v>1.48</v>
      </c>
    </row>
    <row r="124" spans="1:7" s="126" customFormat="1" ht="22.5">
      <c r="A124" s="134" t="s">
        <v>338</v>
      </c>
      <c r="B124" s="130">
        <v>88309</v>
      </c>
      <c r="C124" s="131" t="s">
        <v>74</v>
      </c>
      <c r="D124" s="148" t="s">
        <v>68</v>
      </c>
      <c r="E124" s="184">
        <v>21.73425</v>
      </c>
      <c r="F124" s="151">
        <v>23.98</v>
      </c>
      <c r="G124" s="135">
        <f t="shared" si="2"/>
        <v>521.19</v>
      </c>
    </row>
    <row r="125" spans="1:7" s="126" customFormat="1" ht="22.5">
      <c r="A125" s="134" t="s">
        <v>338</v>
      </c>
      <c r="B125" s="130">
        <v>88316</v>
      </c>
      <c r="C125" s="131" t="s">
        <v>72</v>
      </c>
      <c r="D125" s="148" t="s">
        <v>68</v>
      </c>
      <c r="E125" s="184">
        <v>21.73425</v>
      </c>
      <c r="F125" s="151">
        <v>17.61</v>
      </c>
      <c r="G125" s="135">
        <f t="shared" si="2"/>
        <v>382.74</v>
      </c>
    </row>
    <row r="126" spans="1:7" s="126" customFormat="1" ht="33.75">
      <c r="A126" s="134" t="s">
        <v>338</v>
      </c>
      <c r="B126" s="130">
        <v>88628</v>
      </c>
      <c r="C126" s="131" t="s">
        <v>90</v>
      </c>
      <c r="D126" s="148" t="s">
        <v>86</v>
      </c>
      <c r="E126" s="184">
        <v>0.82335</v>
      </c>
      <c r="F126" s="151">
        <v>450.85</v>
      </c>
      <c r="G126" s="135">
        <f t="shared" si="2"/>
        <v>371.21</v>
      </c>
    </row>
    <row r="127" spans="1:7" s="126" customFormat="1" ht="22.5">
      <c r="A127" s="134" t="s">
        <v>338</v>
      </c>
      <c r="B127" s="130">
        <v>89995</v>
      </c>
      <c r="C127" s="131" t="s">
        <v>221</v>
      </c>
      <c r="D127" s="148" t="s">
        <v>86</v>
      </c>
      <c r="E127" s="184">
        <v>0.056549999999999996</v>
      </c>
      <c r="F127" s="151">
        <v>702.29</v>
      </c>
      <c r="G127" s="135">
        <f t="shared" si="2"/>
        <v>39.71</v>
      </c>
    </row>
    <row r="128" spans="1:7" s="126" customFormat="1" ht="22.5">
      <c r="A128" s="134" t="s">
        <v>338</v>
      </c>
      <c r="B128" s="130">
        <v>89998</v>
      </c>
      <c r="C128" s="131" t="s">
        <v>234</v>
      </c>
      <c r="D128" s="148" t="s">
        <v>88</v>
      </c>
      <c r="E128" s="184">
        <v>1.7445</v>
      </c>
      <c r="F128" s="151">
        <v>11.29</v>
      </c>
      <c r="G128" s="135">
        <f t="shared" si="2"/>
        <v>19.7</v>
      </c>
    </row>
    <row r="129" spans="1:7" s="126" customFormat="1" ht="45">
      <c r="A129" s="134" t="s">
        <v>338</v>
      </c>
      <c r="B129" s="130">
        <v>92783</v>
      </c>
      <c r="C129" s="131" t="s">
        <v>227</v>
      </c>
      <c r="D129" s="148" t="s">
        <v>88</v>
      </c>
      <c r="E129" s="184">
        <v>10.127424999999999</v>
      </c>
      <c r="F129" s="151">
        <v>17.93</v>
      </c>
      <c r="G129" s="135">
        <f t="shared" si="2"/>
        <v>181.58</v>
      </c>
    </row>
    <row r="130" spans="1:7" s="126" customFormat="1" ht="33.75">
      <c r="A130" s="134" t="s">
        <v>338</v>
      </c>
      <c r="B130" s="130">
        <v>96622</v>
      </c>
      <c r="C130" s="131" t="s">
        <v>1537</v>
      </c>
      <c r="D130" s="148" t="s">
        <v>86</v>
      </c>
      <c r="E130" s="184">
        <v>0.59535</v>
      </c>
      <c r="F130" s="151">
        <v>110.97</v>
      </c>
      <c r="G130" s="135">
        <f t="shared" si="2"/>
        <v>66.07</v>
      </c>
    </row>
    <row r="131" spans="1:7" s="126" customFormat="1" ht="33.75">
      <c r="A131" s="134" t="s">
        <v>338</v>
      </c>
      <c r="B131" s="130">
        <v>94970</v>
      </c>
      <c r="C131" s="131" t="s">
        <v>216</v>
      </c>
      <c r="D131" s="148" t="s">
        <v>86</v>
      </c>
      <c r="E131" s="184">
        <v>0.3815</v>
      </c>
      <c r="F131" s="151">
        <v>364.9</v>
      </c>
      <c r="G131" s="135">
        <f t="shared" si="2"/>
        <v>139.21</v>
      </c>
    </row>
    <row r="132" spans="1:7" s="126" customFormat="1" ht="33.75">
      <c r="A132" s="134" t="s">
        <v>338</v>
      </c>
      <c r="B132" s="130">
        <v>96536</v>
      </c>
      <c r="C132" s="131" t="s">
        <v>238</v>
      </c>
      <c r="D132" s="148" t="s">
        <v>45</v>
      </c>
      <c r="E132" s="184">
        <v>0.5655</v>
      </c>
      <c r="F132" s="151">
        <v>77.33</v>
      </c>
      <c r="G132" s="135">
        <f t="shared" si="2"/>
        <v>43.73</v>
      </c>
    </row>
    <row r="133" spans="1:7" s="126" customFormat="1" ht="45">
      <c r="A133" s="134" t="s">
        <v>338</v>
      </c>
      <c r="B133" s="130">
        <v>97738</v>
      </c>
      <c r="C133" s="131" t="s">
        <v>214</v>
      </c>
      <c r="D133" s="148" t="s">
        <v>86</v>
      </c>
      <c r="E133" s="184">
        <v>0.038675</v>
      </c>
      <c r="F133" s="151">
        <v>4165.47</v>
      </c>
      <c r="G133" s="135">
        <f t="shared" si="2"/>
        <v>161.1</v>
      </c>
    </row>
    <row r="134" spans="1:7" s="126" customFormat="1" ht="11.25">
      <c r="A134" s="134"/>
      <c r="B134" s="130"/>
      <c r="C134" s="131"/>
      <c r="D134" s="130"/>
      <c r="E134" s="184"/>
      <c r="F134" s="128" t="s">
        <v>42</v>
      </c>
      <c r="G134" s="133">
        <f>SUM(G120:G133)</f>
        <v>2414.32</v>
      </c>
    </row>
    <row r="135" spans="1:7" ht="11.25">
      <c r="A135" s="122"/>
      <c r="B135" s="119"/>
      <c r="C135" s="193"/>
      <c r="D135" s="149"/>
      <c r="E135" s="185"/>
      <c r="F135" s="119"/>
      <c r="G135" s="120"/>
    </row>
    <row r="136" spans="1:7" s="1" customFormat="1" ht="36">
      <c r="A136" s="174"/>
      <c r="B136" s="178" t="s">
        <v>528</v>
      </c>
      <c r="C136" s="191" t="s">
        <v>529</v>
      </c>
      <c r="D136" s="175" t="s">
        <v>4</v>
      </c>
      <c r="E136" s="182"/>
      <c r="F136" s="176" t="s">
        <v>5</v>
      </c>
      <c r="G136" s="177">
        <f>G146</f>
        <v>52.739999999999995</v>
      </c>
    </row>
    <row r="137" spans="1:7" ht="11.25">
      <c r="A137" s="136" t="s">
        <v>1</v>
      </c>
      <c r="B137" s="137" t="s">
        <v>2</v>
      </c>
      <c r="C137" s="192" t="s">
        <v>3</v>
      </c>
      <c r="D137" s="138" t="s">
        <v>4</v>
      </c>
      <c r="E137" s="183" t="s">
        <v>40</v>
      </c>
      <c r="F137" s="138" t="s">
        <v>5</v>
      </c>
      <c r="G137" s="139" t="s">
        <v>58</v>
      </c>
    </row>
    <row r="138" spans="1:7" s="126" customFormat="1" ht="22.5">
      <c r="A138" s="134" t="s">
        <v>363</v>
      </c>
      <c r="B138" s="130">
        <v>122</v>
      </c>
      <c r="C138" s="131" t="s">
        <v>334</v>
      </c>
      <c r="D138" s="148" t="s">
        <v>270</v>
      </c>
      <c r="E138" s="184">
        <v>0.148</v>
      </c>
      <c r="F138" s="151">
        <v>74.97</v>
      </c>
      <c r="G138" s="135">
        <f aca="true" t="shared" si="3" ref="G138:G145">ROUND(E138*F138,2)</f>
        <v>11.1</v>
      </c>
    </row>
    <row r="139" spans="1:7" s="126" customFormat="1" ht="22.5">
      <c r="A139" s="134" t="s">
        <v>363</v>
      </c>
      <c r="B139" s="130">
        <v>11717</v>
      </c>
      <c r="C139" s="131" t="s">
        <v>317</v>
      </c>
      <c r="D139" s="148" t="s">
        <v>270</v>
      </c>
      <c r="E139" s="184">
        <v>1</v>
      </c>
      <c r="F139" s="151">
        <v>32.49</v>
      </c>
      <c r="G139" s="135">
        <f t="shared" si="3"/>
        <v>32.49</v>
      </c>
    </row>
    <row r="140" spans="1:7" s="126" customFormat="1" ht="33.75">
      <c r="A140" s="134" t="s">
        <v>363</v>
      </c>
      <c r="B140" s="130">
        <v>20078</v>
      </c>
      <c r="C140" s="131" t="s">
        <v>295</v>
      </c>
      <c r="D140" s="148" t="s">
        <v>270</v>
      </c>
      <c r="E140" s="184">
        <v>0.02</v>
      </c>
      <c r="F140" s="151">
        <v>27.45</v>
      </c>
      <c r="G140" s="135">
        <f t="shared" si="3"/>
        <v>0.55</v>
      </c>
    </row>
    <row r="141" spans="1:7" s="126" customFormat="1" ht="22.5">
      <c r="A141" s="134" t="s">
        <v>363</v>
      </c>
      <c r="B141" s="130">
        <v>20083</v>
      </c>
      <c r="C141" s="131" t="s">
        <v>286</v>
      </c>
      <c r="D141" s="148" t="s">
        <v>270</v>
      </c>
      <c r="E141" s="184">
        <v>0.0225</v>
      </c>
      <c r="F141" s="151">
        <v>65.11</v>
      </c>
      <c r="G141" s="135">
        <f t="shared" si="3"/>
        <v>1.46</v>
      </c>
    </row>
    <row r="142" spans="1:7" s="126" customFormat="1" ht="22.5">
      <c r="A142" s="134" t="s">
        <v>363</v>
      </c>
      <c r="B142" s="130">
        <v>20085</v>
      </c>
      <c r="C142" s="131" t="s">
        <v>328</v>
      </c>
      <c r="D142" s="148" t="s">
        <v>270</v>
      </c>
      <c r="E142" s="184">
        <v>1</v>
      </c>
      <c r="F142" s="151">
        <v>1.41</v>
      </c>
      <c r="G142" s="135">
        <f>ROUND(E142*F142,2)</f>
        <v>1.41</v>
      </c>
    </row>
    <row r="143" spans="1:7" s="126" customFormat="1" ht="22.5">
      <c r="A143" s="134" t="s">
        <v>363</v>
      </c>
      <c r="B143" s="130">
        <v>38383</v>
      </c>
      <c r="C143" s="131" t="s">
        <v>302</v>
      </c>
      <c r="D143" s="148" t="s">
        <v>270</v>
      </c>
      <c r="E143" s="184">
        <v>0.0365</v>
      </c>
      <c r="F143" s="151">
        <v>1.95</v>
      </c>
      <c r="G143" s="135">
        <f t="shared" si="3"/>
        <v>0.07</v>
      </c>
    </row>
    <row r="144" spans="1:7" s="126" customFormat="1" ht="22.5">
      <c r="A144" s="134" t="s">
        <v>338</v>
      </c>
      <c r="B144" s="130">
        <v>88248</v>
      </c>
      <c r="C144" s="131" t="s">
        <v>80</v>
      </c>
      <c r="D144" s="148" t="s">
        <v>68</v>
      </c>
      <c r="E144" s="184">
        <v>0.135</v>
      </c>
      <c r="F144" s="151">
        <v>17.77</v>
      </c>
      <c r="G144" s="135">
        <f t="shared" si="3"/>
        <v>2.4</v>
      </c>
    </row>
    <row r="145" spans="1:7" s="126" customFormat="1" ht="22.5">
      <c r="A145" s="134" t="s">
        <v>338</v>
      </c>
      <c r="B145" s="130">
        <v>88267</v>
      </c>
      <c r="C145" s="131" t="s">
        <v>76</v>
      </c>
      <c r="D145" s="148" t="s">
        <v>68</v>
      </c>
      <c r="E145" s="184">
        <v>0.135</v>
      </c>
      <c r="F145" s="151">
        <v>24.15</v>
      </c>
      <c r="G145" s="135">
        <f t="shared" si="3"/>
        <v>3.26</v>
      </c>
    </row>
    <row r="146" spans="1:7" s="126" customFormat="1" ht="11.25">
      <c r="A146" s="134"/>
      <c r="B146" s="130"/>
      <c r="C146" s="131"/>
      <c r="D146" s="130"/>
      <c r="E146" s="184"/>
      <c r="F146" s="128" t="s">
        <v>42</v>
      </c>
      <c r="G146" s="133">
        <f>SUM(G138:G145)</f>
        <v>52.739999999999995</v>
      </c>
    </row>
    <row r="147" spans="1:7" ht="11.25">
      <c r="A147" s="122"/>
      <c r="B147" s="119"/>
      <c r="C147" s="193"/>
      <c r="D147" s="149"/>
      <c r="E147" s="185"/>
      <c r="F147" s="119"/>
      <c r="G147" s="120"/>
    </row>
    <row r="148" spans="1:7" s="1" customFormat="1" ht="36">
      <c r="A148" s="174"/>
      <c r="B148" s="178" t="s">
        <v>530</v>
      </c>
      <c r="C148" s="191" t="s">
        <v>1151</v>
      </c>
      <c r="D148" s="175" t="s">
        <v>4</v>
      </c>
      <c r="E148" s="182"/>
      <c r="F148" s="176" t="s">
        <v>5</v>
      </c>
      <c r="G148" s="177">
        <f>G164</f>
        <v>6258.549999999999</v>
      </c>
    </row>
    <row r="149" spans="1:7" ht="11.25">
      <c r="A149" s="136" t="s">
        <v>1</v>
      </c>
      <c r="B149" s="137" t="s">
        <v>2</v>
      </c>
      <c r="C149" s="192" t="s">
        <v>3</v>
      </c>
      <c r="D149" s="138" t="s">
        <v>4</v>
      </c>
      <c r="E149" s="183" t="s">
        <v>40</v>
      </c>
      <c r="F149" s="138" t="s">
        <v>5</v>
      </c>
      <c r="G149" s="139" t="s">
        <v>58</v>
      </c>
    </row>
    <row r="150" spans="1:7" s="126" customFormat="1" ht="67.5">
      <c r="A150" s="134" t="s">
        <v>338</v>
      </c>
      <c r="B150" s="130">
        <v>5678</v>
      </c>
      <c r="C150" s="131" t="s">
        <v>262</v>
      </c>
      <c r="D150" s="148" t="s">
        <v>260</v>
      </c>
      <c r="E150" s="184">
        <v>0.45</v>
      </c>
      <c r="F150" s="151">
        <v>101.96</v>
      </c>
      <c r="G150" s="135">
        <f aca="true" t="shared" si="4" ref="G150:G158">ROUND(E150*F150,2)</f>
        <v>45.88</v>
      </c>
    </row>
    <row r="151" spans="1:7" s="126" customFormat="1" ht="67.5">
      <c r="A151" s="134" t="s">
        <v>338</v>
      </c>
      <c r="B151" s="130">
        <v>5679</v>
      </c>
      <c r="C151" s="131" t="s">
        <v>259</v>
      </c>
      <c r="D151" s="148" t="s">
        <v>256</v>
      </c>
      <c r="E151" s="184">
        <v>1.575</v>
      </c>
      <c r="F151" s="151">
        <v>43.99</v>
      </c>
      <c r="G151" s="135">
        <f t="shared" si="4"/>
        <v>69.28</v>
      </c>
    </row>
    <row r="152" spans="1:7" s="126" customFormat="1" ht="22.5">
      <c r="A152" s="134" t="s">
        <v>363</v>
      </c>
      <c r="B152" s="130">
        <v>12568</v>
      </c>
      <c r="C152" s="131" t="s">
        <v>327</v>
      </c>
      <c r="D152" s="148" t="s">
        <v>270</v>
      </c>
      <c r="E152" s="184">
        <v>3</v>
      </c>
      <c r="F152" s="151">
        <v>823.52</v>
      </c>
      <c r="G152" s="135">
        <f t="shared" si="4"/>
        <v>2470.56</v>
      </c>
    </row>
    <row r="153" spans="1:7" s="126" customFormat="1" ht="22.5">
      <c r="A153" s="134" t="s">
        <v>338</v>
      </c>
      <c r="B153" s="130">
        <v>88309</v>
      </c>
      <c r="C153" s="131" t="s">
        <v>74</v>
      </c>
      <c r="D153" s="148" t="s">
        <v>68</v>
      </c>
      <c r="E153" s="184">
        <v>4.5</v>
      </c>
      <c r="F153" s="151">
        <v>23.98</v>
      </c>
      <c r="G153" s="135">
        <f t="shared" si="4"/>
        <v>107.91</v>
      </c>
    </row>
    <row r="154" spans="1:7" s="126" customFormat="1" ht="22.5">
      <c r="A154" s="134" t="s">
        <v>338</v>
      </c>
      <c r="B154" s="130">
        <v>88316</v>
      </c>
      <c r="C154" s="131" t="s">
        <v>72</v>
      </c>
      <c r="D154" s="148" t="s">
        <v>68</v>
      </c>
      <c r="E154" s="184">
        <v>4.5</v>
      </c>
      <c r="F154" s="151">
        <v>17.61</v>
      </c>
      <c r="G154" s="135">
        <f t="shared" si="4"/>
        <v>79.25</v>
      </c>
    </row>
    <row r="155" spans="1:7" s="126" customFormat="1" ht="33.75">
      <c r="A155" s="134" t="s">
        <v>338</v>
      </c>
      <c r="B155" s="130">
        <v>96622</v>
      </c>
      <c r="C155" s="131" t="s">
        <v>1537</v>
      </c>
      <c r="D155" s="148" t="s">
        <v>86</v>
      </c>
      <c r="E155" s="184">
        <v>0.7942</v>
      </c>
      <c r="F155" s="151">
        <v>110.97</v>
      </c>
      <c r="G155" s="135">
        <f t="shared" si="4"/>
        <v>88.13</v>
      </c>
    </row>
    <row r="156" spans="1:7" s="126" customFormat="1" ht="45">
      <c r="A156" s="134" t="s">
        <v>338</v>
      </c>
      <c r="B156" s="130">
        <v>97738</v>
      </c>
      <c r="C156" s="131" t="s">
        <v>214</v>
      </c>
      <c r="D156" s="148" t="s">
        <v>86</v>
      </c>
      <c r="E156" s="184">
        <v>0.0154</v>
      </c>
      <c r="F156" s="151">
        <v>4165.47</v>
      </c>
      <c r="G156" s="135">
        <f t="shared" si="4"/>
        <v>64.15</v>
      </c>
    </row>
    <row r="157" spans="1:7" s="126" customFormat="1" ht="33.75">
      <c r="A157" s="134" t="s">
        <v>338</v>
      </c>
      <c r="B157" s="130">
        <v>97740</v>
      </c>
      <c r="C157" s="131" t="s">
        <v>213</v>
      </c>
      <c r="D157" s="148" t="s">
        <v>86</v>
      </c>
      <c r="E157" s="184">
        <v>0.5542</v>
      </c>
      <c r="F157" s="151">
        <v>1849.43</v>
      </c>
      <c r="G157" s="135">
        <f t="shared" si="4"/>
        <v>1024.95</v>
      </c>
    </row>
    <row r="158" spans="1:7" s="126" customFormat="1" ht="45">
      <c r="A158" s="134" t="s">
        <v>338</v>
      </c>
      <c r="B158" s="130">
        <v>100475</v>
      </c>
      <c r="C158" s="131" t="s">
        <v>89</v>
      </c>
      <c r="D158" s="148" t="s">
        <v>86</v>
      </c>
      <c r="E158" s="184">
        <v>0.5006913291658733</v>
      </c>
      <c r="F158" s="151">
        <v>555.28</v>
      </c>
      <c r="G158" s="135">
        <f t="shared" si="4"/>
        <v>278.02</v>
      </c>
    </row>
    <row r="159" spans="1:7" s="126" customFormat="1" ht="22.5">
      <c r="A159" s="134" t="s">
        <v>363</v>
      </c>
      <c r="B159" s="130">
        <v>4720</v>
      </c>
      <c r="C159" s="131" t="s">
        <v>294</v>
      </c>
      <c r="D159" s="148" t="s">
        <v>279</v>
      </c>
      <c r="E159" s="184">
        <v>4.241150082346221</v>
      </c>
      <c r="F159" s="151">
        <v>75.8</v>
      </c>
      <c r="G159" s="135">
        <f>ROUND(E159*F159,2)</f>
        <v>321.48</v>
      </c>
    </row>
    <row r="160" spans="1:7" s="126" customFormat="1" ht="33.75">
      <c r="A160" s="134" t="s">
        <v>338</v>
      </c>
      <c r="B160" s="130">
        <v>94970</v>
      </c>
      <c r="C160" s="131" t="s">
        <v>216</v>
      </c>
      <c r="D160" s="148" t="s">
        <v>86</v>
      </c>
      <c r="E160" s="184">
        <v>1.0602875205865552</v>
      </c>
      <c r="F160" s="151">
        <v>364.9</v>
      </c>
      <c r="G160" s="135">
        <f>ROUND(E160*F160,2)</f>
        <v>386.9</v>
      </c>
    </row>
    <row r="161" spans="1:7" s="126" customFormat="1" ht="22.5">
      <c r="A161" s="134" t="s">
        <v>338</v>
      </c>
      <c r="B161" s="130">
        <v>89998</v>
      </c>
      <c r="C161" s="131" t="s">
        <v>234</v>
      </c>
      <c r="D161" s="148" t="s">
        <v>88</v>
      </c>
      <c r="E161" s="184">
        <v>8.482300164692441</v>
      </c>
      <c r="F161" s="151">
        <v>11.29</v>
      </c>
      <c r="G161" s="135">
        <f>ROUND(E161*F161,2)</f>
        <v>95.77</v>
      </c>
    </row>
    <row r="162" spans="1:7" s="126" customFormat="1" ht="45">
      <c r="A162" s="134" t="s">
        <v>338</v>
      </c>
      <c r="B162" s="130">
        <v>92783</v>
      </c>
      <c r="C162" s="131" t="s">
        <v>227</v>
      </c>
      <c r="D162" s="148" t="s">
        <v>88</v>
      </c>
      <c r="E162" s="184">
        <v>31.808625617596654</v>
      </c>
      <c r="F162" s="151">
        <v>17.93</v>
      </c>
      <c r="G162" s="135">
        <f>ROUND(E162*F162,2)</f>
        <v>570.33</v>
      </c>
    </row>
    <row r="163" spans="1:7" s="126" customFormat="1" ht="33.75">
      <c r="A163" s="134" t="s">
        <v>338</v>
      </c>
      <c r="B163" s="130">
        <v>96536</v>
      </c>
      <c r="C163" s="131" t="s">
        <v>238</v>
      </c>
      <c r="D163" s="148" t="s">
        <v>45</v>
      </c>
      <c r="E163" s="184">
        <v>8.482300164692441</v>
      </c>
      <c r="F163" s="151">
        <v>77.33</v>
      </c>
      <c r="G163" s="135">
        <f>ROUND(E163*F163,2)</f>
        <v>655.94</v>
      </c>
    </row>
    <row r="164" spans="1:7" s="126" customFormat="1" ht="11.25">
      <c r="A164" s="134"/>
      <c r="B164" s="130"/>
      <c r="C164" s="131"/>
      <c r="D164" s="130"/>
      <c r="E164" s="184"/>
      <c r="F164" s="128" t="s">
        <v>42</v>
      </c>
      <c r="G164" s="133">
        <f>SUM(G150:G163)</f>
        <v>6258.549999999999</v>
      </c>
    </row>
    <row r="165" spans="1:7" ht="11.25">
      <c r="A165" s="122"/>
      <c r="B165" s="119"/>
      <c r="C165" s="193"/>
      <c r="D165" s="149"/>
      <c r="E165" s="185"/>
      <c r="F165" s="119"/>
      <c r="G165" s="120"/>
    </row>
    <row r="166" spans="1:7" s="1" customFormat="1" ht="48">
      <c r="A166" s="174"/>
      <c r="B166" s="178" t="s">
        <v>557</v>
      </c>
      <c r="C166" s="191" t="s">
        <v>1006</v>
      </c>
      <c r="D166" s="175" t="s">
        <v>86</v>
      </c>
      <c r="E166" s="182"/>
      <c r="F166" s="176" t="s">
        <v>5</v>
      </c>
      <c r="G166" s="177">
        <f>G174</f>
        <v>453.8</v>
      </c>
    </row>
    <row r="167" spans="1:7" ht="11.25">
      <c r="A167" s="136" t="s">
        <v>1</v>
      </c>
      <c r="B167" s="137" t="s">
        <v>2</v>
      </c>
      <c r="C167" s="192" t="s">
        <v>3</v>
      </c>
      <c r="D167" s="138" t="s">
        <v>4</v>
      </c>
      <c r="E167" s="183" t="s">
        <v>40</v>
      </c>
      <c r="F167" s="138" t="s">
        <v>5</v>
      </c>
      <c r="G167" s="139" t="s">
        <v>58</v>
      </c>
    </row>
    <row r="168" spans="1:7" s="126" customFormat="1" ht="33.75">
      <c r="A168" s="134" t="s">
        <v>363</v>
      </c>
      <c r="B168" s="130">
        <v>1525</v>
      </c>
      <c r="C168" s="131" t="s">
        <v>316</v>
      </c>
      <c r="D168" s="148" t="s">
        <v>279</v>
      </c>
      <c r="E168" s="184">
        <v>1.103</v>
      </c>
      <c r="F168" s="151">
        <v>382.85</v>
      </c>
      <c r="G168" s="135">
        <f aca="true" t="shared" si="5" ref="G168:G173">ROUND(E168*F168,2)</f>
        <v>422.28</v>
      </c>
    </row>
    <row r="169" spans="1:7" s="126" customFormat="1" ht="22.5">
      <c r="A169" s="134" t="s">
        <v>338</v>
      </c>
      <c r="B169" s="130">
        <v>88262</v>
      </c>
      <c r="C169" s="131" t="s">
        <v>77</v>
      </c>
      <c r="D169" s="148" t="s">
        <v>68</v>
      </c>
      <c r="E169" s="184">
        <v>0.199</v>
      </c>
      <c r="F169" s="151">
        <v>28.19</v>
      </c>
      <c r="G169" s="135">
        <f t="shared" si="5"/>
        <v>5.61</v>
      </c>
    </row>
    <row r="170" spans="1:7" s="126" customFormat="1" ht="22.5">
      <c r="A170" s="134" t="s">
        <v>338</v>
      </c>
      <c r="B170" s="130">
        <v>88309</v>
      </c>
      <c r="C170" s="131" t="s">
        <v>74</v>
      </c>
      <c r="D170" s="148" t="s">
        <v>68</v>
      </c>
      <c r="E170" s="184">
        <v>0.199</v>
      </c>
      <c r="F170" s="151">
        <v>23.98</v>
      </c>
      <c r="G170" s="135">
        <f t="shared" si="5"/>
        <v>4.77</v>
      </c>
    </row>
    <row r="171" spans="1:7" s="126" customFormat="1" ht="22.5">
      <c r="A171" s="134" t="s">
        <v>338</v>
      </c>
      <c r="B171" s="130">
        <v>88316</v>
      </c>
      <c r="C171" s="131" t="s">
        <v>72</v>
      </c>
      <c r="D171" s="148" t="s">
        <v>68</v>
      </c>
      <c r="E171" s="184">
        <v>1.192</v>
      </c>
      <c r="F171" s="151">
        <v>17.61</v>
      </c>
      <c r="G171" s="135">
        <f t="shared" si="5"/>
        <v>20.99</v>
      </c>
    </row>
    <row r="172" spans="1:7" s="126" customFormat="1" ht="33.75">
      <c r="A172" s="134" t="s">
        <v>338</v>
      </c>
      <c r="B172" s="130">
        <v>90586</v>
      </c>
      <c r="C172" s="131" t="s">
        <v>261</v>
      </c>
      <c r="D172" s="148" t="s">
        <v>260</v>
      </c>
      <c r="E172" s="184">
        <v>0.068</v>
      </c>
      <c r="F172" s="151">
        <v>1.52</v>
      </c>
      <c r="G172" s="135">
        <f t="shared" si="5"/>
        <v>0.1</v>
      </c>
    </row>
    <row r="173" spans="1:7" s="126" customFormat="1" ht="33.75">
      <c r="A173" s="134" t="s">
        <v>338</v>
      </c>
      <c r="B173" s="130">
        <v>90587</v>
      </c>
      <c r="C173" s="131" t="s">
        <v>257</v>
      </c>
      <c r="D173" s="148" t="s">
        <v>256</v>
      </c>
      <c r="E173" s="184">
        <v>0.131</v>
      </c>
      <c r="F173" s="151">
        <v>0.41</v>
      </c>
      <c r="G173" s="135">
        <f t="shared" si="5"/>
        <v>0.05</v>
      </c>
    </row>
    <row r="174" spans="1:7" s="126" customFormat="1" ht="11.25">
      <c r="A174" s="134"/>
      <c r="B174" s="130"/>
      <c r="C174" s="131"/>
      <c r="D174" s="130"/>
      <c r="E174" s="184"/>
      <c r="F174" s="128" t="s">
        <v>42</v>
      </c>
      <c r="G174" s="133">
        <f>SUM(G168:G173)</f>
        <v>453.8</v>
      </c>
    </row>
    <row r="175" spans="1:7" ht="11.25">
      <c r="A175" s="122"/>
      <c r="B175" s="119"/>
      <c r="C175" s="193"/>
      <c r="D175" s="149"/>
      <c r="E175" s="185"/>
      <c r="F175" s="119"/>
      <c r="G175" s="120"/>
    </row>
    <row r="176" spans="1:7" s="1" customFormat="1" ht="60">
      <c r="A176" s="174"/>
      <c r="B176" s="178" t="s">
        <v>558</v>
      </c>
      <c r="C176" s="191" t="s">
        <v>1007</v>
      </c>
      <c r="D176" s="175" t="s">
        <v>279</v>
      </c>
      <c r="E176" s="182"/>
      <c r="F176" s="176" t="s">
        <v>5</v>
      </c>
      <c r="G176" s="177">
        <f>G184</f>
        <v>451.32000000000005</v>
      </c>
    </row>
    <row r="177" spans="1:7" ht="11.25">
      <c r="A177" s="136" t="s">
        <v>1</v>
      </c>
      <c r="B177" s="137" t="s">
        <v>2</v>
      </c>
      <c r="C177" s="192" t="s">
        <v>3</v>
      </c>
      <c r="D177" s="138" t="s">
        <v>4</v>
      </c>
      <c r="E177" s="183" t="s">
        <v>40</v>
      </c>
      <c r="F177" s="138" t="s">
        <v>5</v>
      </c>
      <c r="G177" s="139" t="s">
        <v>58</v>
      </c>
    </row>
    <row r="178" spans="1:7" s="126" customFormat="1" ht="33.75">
      <c r="A178" s="134" t="s">
        <v>363</v>
      </c>
      <c r="B178" s="130">
        <v>1525</v>
      </c>
      <c r="C178" s="131" t="s">
        <v>316</v>
      </c>
      <c r="D178" s="148" t="s">
        <v>279</v>
      </c>
      <c r="E178" s="184">
        <v>1.103</v>
      </c>
      <c r="F178" s="151">
        <v>382.85</v>
      </c>
      <c r="G178" s="135">
        <f aca="true" t="shared" si="6" ref="G178:G183">ROUND(E178*F178,2)</f>
        <v>422.28</v>
      </c>
    </row>
    <row r="179" spans="1:7" s="126" customFormat="1" ht="22.5">
      <c r="A179" s="134" t="s">
        <v>338</v>
      </c>
      <c r="B179" s="130">
        <v>88262</v>
      </c>
      <c r="C179" s="131" t="s">
        <v>77</v>
      </c>
      <c r="D179" s="148" t="s">
        <v>68</v>
      </c>
      <c r="E179" s="184">
        <v>0.099</v>
      </c>
      <c r="F179" s="151">
        <v>28.19</v>
      </c>
      <c r="G179" s="135">
        <f t="shared" si="6"/>
        <v>2.79</v>
      </c>
    </row>
    <row r="180" spans="1:7" s="126" customFormat="1" ht="22.5">
      <c r="A180" s="134" t="s">
        <v>338</v>
      </c>
      <c r="B180" s="130">
        <v>88309</v>
      </c>
      <c r="C180" s="131" t="s">
        <v>74</v>
      </c>
      <c r="D180" s="148" t="s">
        <v>68</v>
      </c>
      <c r="E180" s="184">
        <v>0.596</v>
      </c>
      <c r="F180" s="151">
        <v>23.98</v>
      </c>
      <c r="G180" s="135">
        <f t="shared" si="6"/>
        <v>14.29</v>
      </c>
    </row>
    <row r="181" spans="1:7" s="126" customFormat="1" ht="22.5">
      <c r="A181" s="134" t="s">
        <v>338</v>
      </c>
      <c r="B181" s="130">
        <v>88316</v>
      </c>
      <c r="C181" s="131" t="s">
        <v>72</v>
      </c>
      <c r="D181" s="148" t="s">
        <v>68</v>
      </c>
      <c r="E181" s="184">
        <v>0.67</v>
      </c>
      <c r="F181" s="151">
        <v>17.61</v>
      </c>
      <c r="G181" s="135">
        <f t="shared" si="6"/>
        <v>11.8</v>
      </c>
    </row>
    <row r="182" spans="1:7" s="126" customFormat="1" ht="33.75">
      <c r="A182" s="134" t="s">
        <v>338</v>
      </c>
      <c r="B182" s="130">
        <v>90586</v>
      </c>
      <c r="C182" s="131" t="s">
        <v>261</v>
      </c>
      <c r="D182" s="148" t="s">
        <v>260</v>
      </c>
      <c r="E182" s="184">
        <v>0.063</v>
      </c>
      <c r="F182" s="151">
        <v>1.52</v>
      </c>
      <c r="G182" s="135">
        <f t="shared" si="6"/>
        <v>0.1</v>
      </c>
    </row>
    <row r="183" spans="1:7" s="126" customFormat="1" ht="33.75">
      <c r="A183" s="134" t="s">
        <v>338</v>
      </c>
      <c r="B183" s="130">
        <v>90587</v>
      </c>
      <c r="C183" s="131" t="s">
        <v>257</v>
      </c>
      <c r="D183" s="148" t="s">
        <v>256</v>
      </c>
      <c r="E183" s="184">
        <v>0.136</v>
      </c>
      <c r="F183" s="151">
        <v>0.41</v>
      </c>
      <c r="G183" s="135">
        <f t="shared" si="6"/>
        <v>0.06</v>
      </c>
    </row>
    <row r="184" spans="1:7" s="126" customFormat="1" ht="11.25">
      <c r="A184" s="134"/>
      <c r="B184" s="130"/>
      <c r="C184" s="131"/>
      <c r="D184" s="130"/>
      <c r="E184" s="184"/>
      <c r="F184" s="128" t="s">
        <v>42</v>
      </c>
      <c r="G184" s="133">
        <f>SUM(G178:G183)</f>
        <v>451.32000000000005</v>
      </c>
    </row>
    <row r="185" spans="1:7" ht="11.25">
      <c r="A185" s="122"/>
      <c r="B185" s="119"/>
      <c r="C185" s="193"/>
      <c r="D185" s="149"/>
      <c r="E185" s="185"/>
      <c r="F185" s="119"/>
      <c r="G185" s="120"/>
    </row>
    <row r="186" spans="1:7" s="1" customFormat="1" ht="48">
      <c r="A186" s="174"/>
      <c r="B186" s="178" t="s">
        <v>1366</v>
      </c>
      <c r="C186" s="191" t="s">
        <v>1389</v>
      </c>
      <c r="D186" s="175" t="s">
        <v>4</v>
      </c>
      <c r="E186" s="182"/>
      <c r="F186" s="176" t="s">
        <v>5</v>
      </c>
      <c r="G186" s="177">
        <f>G197</f>
        <v>8395.59</v>
      </c>
    </row>
    <row r="187" spans="1:7" ht="11.25">
      <c r="A187" s="136" t="s">
        <v>1</v>
      </c>
      <c r="B187" s="137" t="s">
        <v>2</v>
      </c>
      <c r="C187" s="192" t="s">
        <v>3</v>
      </c>
      <c r="D187" s="138" t="s">
        <v>4</v>
      </c>
      <c r="E187" s="183" t="s">
        <v>40</v>
      </c>
      <c r="F187" s="138" t="s">
        <v>5</v>
      </c>
      <c r="G187" s="139" t="s">
        <v>58</v>
      </c>
    </row>
    <row r="188" spans="1:7" s="126" customFormat="1" ht="33.75">
      <c r="A188" s="134" t="s">
        <v>363</v>
      </c>
      <c r="B188" s="130">
        <v>4430</v>
      </c>
      <c r="C188" s="131" t="s">
        <v>318</v>
      </c>
      <c r="D188" s="148" t="s">
        <v>267</v>
      </c>
      <c r="E188" s="184">
        <v>82.3</v>
      </c>
      <c r="F188" s="151">
        <v>13.85</v>
      </c>
      <c r="G188" s="135">
        <f aca="true" t="shared" si="7" ref="G188:G195">ROUND(E188*F188,2)</f>
        <v>1139.86</v>
      </c>
    </row>
    <row r="189" spans="1:7" s="126" customFormat="1" ht="22.5">
      <c r="A189" s="134" t="s">
        <v>363</v>
      </c>
      <c r="B189" s="130">
        <v>20205</v>
      </c>
      <c r="C189" s="131" t="s">
        <v>1538</v>
      </c>
      <c r="D189" s="148" t="s">
        <v>267</v>
      </c>
      <c r="E189" s="184">
        <v>502.5</v>
      </c>
      <c r="F189" s="151">
        <v>3.52</v>
      </c>
      <c r="G189" s="135">
        <f t="shared" si="7"/>
        <v>1768.8</v>
      </c>
    </row>
    <row r="190" spans="1:7" s="126" customFormat="1" ht="33.75">
      <c r="A190" s="134" t="s">
        <v>363</v>
      </c>
      <c r="B190" s="130">
        <v>20213</v>
      </c>
      <c r="C190" s="131" t="s">
        <v>268</v>
      </c>
      <c r="D190" s="148" t="s">
        <v>267</v>
      </c>
      <c r="E190" s="184">
        <v>67</v>
      </c>
      <c r="F190" s="151">
        <v>26.76</v>
      </c>
      <c r="G190" s="135">
        <f t="shared" si="7"/>
        <v>1792.92</v>
      </c>
    </row>
    <row r="191" spans="1:7" s="126" customFormat="1" ht="22.5">
      <c r="A191" s="134" t="s">
        <v>363</v>
      </c>
      <c r="B191" s="130">
        <v>4382</v>
      </c>
      <c r="C191" s="131" t="s">
        <v>296</v>
      </c>
      <c r="D191" s="148" t="s">
        <v>270</v>
      </c>
      <c r="E191" s="184">
        <v>151</v>
      </c>
      <c r="F191" s="151">
        <v>0.81</v>
      </c>
      <c r="G191" s="135">
        <f t="shared" si="7"/>
        <v>122.31</v>
      </c>
    </row>
    <row r="192" spans="1:7" s="126" customFormat="1" ht="33.75">
      <c r="A192" s="134" t="s">
        <v>363</v>
      </c>
      <c r="B192" s="130">
        <v>7584</v>
      </c>
      <c r="C192" s="131" t="s">
        <v>324</v>
      </c>
      <c r="D192" s="148" t="s">
        <v>270</v>
      </c>
      <c r="E192" s="184">
        <v>68</v>
      </c>
      <c r="F192" s="151">
        <v>0.84</v>
      </c>
      <c r="G192" s="135">
        <f t="shared" si="7"/>
        <v>57.12</v>
      </c>
    </row>
    <row r="193" spans="1:7" s="126" customFormat="1" ht="22.5">
      <c r="A193" s="134" t="s">
        <v>338</v>
      </c>
      <c r="B193" s="130">
        <v>95541</v>
      </c>
      <c r="C193" s="131" t="s">
        <v>113</v>
      </c>
      <c r="D193" s="148" t="s">
        <v>81</v>
      </c>
      <c r="E193" s="184">
        <v>68</v>
      </c>
      <c r="F193" s="151">
        <v>4.31</v>
      </c>
      <c r="G193" s="135">
        <f t="shared" si="7"/>
        <v>293.08</v>
      </c>
    </row>
    <row r="194" spans="1:7" s="126" customFormat="1" ht="22.5">
      <c r="A194" s="134" t="s">
        <v>338</v>
      </c>
      <c r="B194" s="130">
        <v>102223</v>
      </c>
      <c r="C194" s="131" t="s">
        <v>1539</v>
      </c>
      <c r="D194" s="148" t="s">
        <v>45</v>
      </c>
      <c r="E194" s="184">
        <v>118.30000000000001</v>
      </c>
      <c r="F194" s="151">
        <v>26.19</v>
      </c>
      <c r="G194" s="135">
        <f t="shared" si="7"/>
        <v>3098.28</v>
      </c>
    </row>
    <row r="195" spans="1:7" s="126" customFormat="1" ht="22.5">
      <c r="A195" s="134" t="s">
        <v>338</v>
      </c>
      <c r="B195" s="130">
        <v>88273</v>
      </c>
      <c r="C195" s="131" t="s">
        <v>75</v>
      </c>
      <c r="D195" s="148" t="s">
        <v>68</v>
      </c>
      <c r="E195" s="184">
        <v>2.5</v>
      </c>
      <c r="F195" s="151">
        <v>28.82</v>
      </c>
      <c r="G195" s="135">
        <f t="shared" si="7"/>
        <v>72.05</v>
      </c>
    </row>
    <row r="196" spans="1:7" s="126" customFormat="1" ht="22.5">
      <c r="A196" s="134" t="s">
        <v>338</v>
      </c>
      <c r="B196" s="130">
        <v>88261</v>
      </c>
      <c r="C196" s="131" t="s">
        <v>78</v>
      </c>
      <c r="D196" s="148" t="s">
        <v>68</v>
      </c>
      <c r="E196" s="184">
        <v>1.7</v>
      </c>
      <c r="F196" s="151">
        <v>30.1</v>
      </c>
      <c r="G196" s="135">
        <f>ROUND(E196*F196,2)</f>
        <v>51.17</v>
      </c>
    </row>
    <row r="197" spans="1:7" s="126" customFormat="1" ht="11.25">
      <c r="A197" s="134"/>
      <c r="B197" s="130"/>
      <c r="C197" s="131"/>
      <c r="D197" s="130"/>
      <c r="E197" s="184"/>
      <c r="F197" s="128" t="s">
        <v>42</v>
      </c>
      <c r="G197" s="133">
        <f>SUM(G188:G196)</f>
        <v>8395.59</v>
      </c>
    </row>
    <row r="198" spans="1:7" ht="11.25">
      <c r="A198" s="122"/>
      <c r="B198" s="119"/>
      <c r="C198" s="193"/>
      <c r="D198" s="149"/>
      <c r="E198" s="185"/>
      <c r="F198" s="119"/>
      <c r="G198" s="120"/>
    </row>
    <row r="199" spans="1:7" s="1" customFormat="1" ht="48">
      <c r="A199" s="174"/>
      <c r="B199" s="178" t="s">
        <v>1439</v>
      </c>
      <c r="C199" s="191" t="s">
        <v>1441</v>
      </c>
      <c r="D199" s="175" t="s">
        <v>269</v>
      </c>
      <c r="E199" s="182"/>
      <c r="F199" s="176" t="s">
        <v>5</v>
      </c>
      <c r="G199" s="177">
        <f>G208</f>
        <v>179.59</v>
      </c>
    </row>
    <row r="200" spans="1:7" ht="11.25">
      <c r="A200" s="136" t="s">
        <v>1</v>
      </c>
      <c r="B200" s="137" t="s">
        <v>2</v>
      </c>
      <c r="C200" s="192" t="s">
        <v>3</v>
      </c>
      <c r="D200" s="138" t="s">
        <v>4</v>
      </c>
      <c r="E200" s="183" t="s">
        <v>40</v>
      </c>
      <c r="F200" s="138" t="s">
        <v>5</v>
      </c>
      <c r="G200" s="139" t="s">
        <v>58</v>
      </c>
    </row>
    <row r="201" spans="1:7" s="126" customFormat="1" ht="22.5">
      <c r="A201" s="134" t="s">
        <v>338</v>
      </c>
      <c r="B201" s="130">
        <v>88262</v>
      </c>
      <c r="C201" s="131" t="s">
        <v>77</v>
      </c>
      <c r="D201" s="148" t="s">
        <v>68</v>
      </c>
      <c r="E201" s="184">
        <v>0.427</v>
      </c>
      <c r="F201" s="151">
        <v>28.19</v>
      </c>
      <c r="G201" s="135">
        <f aca="true" t="shared" si="8" ref="G201:G207">ROUND(E201*F201,2)</f>
        <v>12.04</v>
      </c>
    </row>
    <row r="202" spans="1:7" s="126" customFormat="1" ht="22.5">
      <c r="A202" s="134" t="s">
        <v>338</v>
      </c>
      <c r="B202" s="130">
        <v>88316</v>
      </c>
      <c r="C202" s="131" t="s">
        <v>72</v>
      </c>
      <c r="D202" s="148" t="s">
        <v>68</v>
      </c>
      <c r="E202" s="184">
        <v>0.302</v>
      </c>
      <c r="F202" s="151">
        <v>17.61</v>
      </c>
      <c r="G202" s="135">
        <f t="shared" si="8"/>
        <v>5.32</v>
      </c>
    </row>
    <row r="203" spans="1:7" s="126" customFormat="1" ht="33.75">
      <c r="A203" s="134" t="s">
        <v>363</v>
      </c>
      <c r="B203" s="130">
        <v>3746</v>
      </c>
      <c r="C203" s="131" t="s">
        <v>305</v>
      </c>
      <c r="D203" s="148" t="s">
        <v>269</v>
      </c>
      <c r="E203" s="184">
        <v>1.117</v>
      </c>
      <c r="F203" s="151">
        <v>82.74</v>
      </c>
      <c r="G203" s="135">
        <f t="shared" si="8"/>
        <v>92.42</v>
      </c>
    </row>
    <row r="204" spans="1:7" s="126" customFormat="1" ht="22.5">
      <c r="A204" s="134" t="s">
        <v>338</v>
      </c>
      <c r="B204" s="130">
        <v>92273</v>
      </c>
      <c r="C204" s="131" t="s">
        <v>242</v>
      </c>
      <c r="D204" s="148" t="s">
        <v>82</v>
      </c>
      <c r="E204" s="184">
        <v>0.82</v>
      </c>
      <c r="F204" s="151">
        <v>10.11</v>
      </c>
      <c r="G204" s="135">
        <f t="shared" si="8"/>
        <v>8.29</v>
      </c>
    </row>
    <row r="205" spans="1:7" s="126" customFormat="1" ht="22.5">
      <c r="A205" s="134" t="s">
        <v>363</v>
      </c>
      <c r="B205" s="130">
        <v>6193</v>
      </c>
      <c r="C205" s="131" t="s">
        <v>285</v>
      </c>
      <c r="D205" s="148" t="s">
        <v>267</v>
      </c>
      <c r="E205" s="184">
        <v>1.72</v>
      </c>
      <c r="F205" s="151">
        <v>19.57</v>
      </c>
      <c r="G205" s="135">
        <f t="shared" si="8"/>
        <v>33.66</v>
      </c>
    </row>
    <row r="206" spans="1:7" s="126" customFormat="1" ht="22.5">
      <c r="A206" s="134" t="s">
        <v>363</v>
      </c>
      <c r="B206" s="130">
        <v>40304</v>
      </c>
      <c r="C206" s="131" t="s">
        <v>290</v>
      </c>
      <c r="D206" s="148" t="s">
        <v>276</v>
      </c>
      <c r="E206" s="184">
        <v>0.037</v>
      </c>
      <c r="F206" s="151">
        <v>21.62</v>
      </c>
      <c r="G206" s="135">
        <f t="shared" si="8"/>
        <v>0.8</v>
      </c>
    </row>
    <row r="207" spans="1:7" s="126" customFormat="1" ht="56.25">
      <c r="A207" s="134" t="s">
        <v>338</v>
      </c>
      <c r="B207" s="130">
        <v>92723</v>
      </c>
      <c r="C207" s="131" t="s">
        <v>219</v>
      </c>
      <c r="D207" s="148" t="s">
        <v>86</v>
      </c>
      <c r="E207" s="184">
        <v>0.063</v>
      </c>
      <c r="F207" s="151">
        <v>429.56</v>
      </c>
      <c r="G207" s="135">
        <f t="shared" si="8"/>
        <v>27.06</v>
      </c>
    </row>
    <row r="208" spans="1:7" s="126" customFormat="1" ht="11.25">
      <c r="A208" s="134"/>
      <c r="B208" s="130"/>
      <c r="C208" s="131"/>
      <c r="D208" s="130"/>
      <c r="E208" s="184"/>
      <c r="F208" s="128" t="s">
        <v>42</v>
      </c>
      <c r="G208" s="133">
        <f>SUM(G201:G207)</f>
        <v>179.59</v>
      </c>
    </row>
    <row r="209" spans="1:7" ht="11.25">
      <c r="A209" s="122"/>
      <c r="B209" s="119"/>
      <c r="C209" s="193"/>
      <c r="D209" s="149"/>
      <c r="E209" s="185"/>
      <c r="F209" s="119"/>
      <c r="G209" s="120"/>
    </row>
    <row r="210" spans="1:7" s="1" customFormat="1" ht="48">
      <c r="A210" s="174"/>
      <c r="B210" s="178" t="s">
        <v>1440</v>
      </c>
      <c r="C210" s="191" t="s">
        <v>1442</v>
      </c>
      <c r="D210" s="175" t="s">
        <v>269</v>
      </c>
      <c r="E210" s="182"/>
      <c r="F210" s="176" t="s">
        <v>5</v>
      </c>
      <c r="G210" s="177">
        <f>G219</f>
        <v>177.96000000000004</v>
      </c>
    </row>
    <row r="211" spans="1:7" ht="11.25">
      <c r="A211" s="136" t="s">
        <v>1</v>
      </c>
      <c r="B211" s="137" t="s">
        <v>2</v>
      </c>
      <c r="C211" s="192" t="s">
        <v>3</v>
      </c>
      <c r="D211" s="138" t="s">
        <v>4</v>
      </c>
      <c r="E211" s="183" t="s">
        <v>40</v>
      </c>
      <c r="F211" s="138" t="s">
        <v>5</v>
      </c>
      <c r="G211" s="139" t="s">
        <v>58</v>
      </c>
    </row>
    <row r="212" spans="1:7" s="126" customFormat="1" ht="22.5">
      <c r="A212" s="134" t="s">
        <v>338</v>
      </c>
      <c r="B212" s="130">
        <v>88262</v>
      </c>
      <c r="C212" s="131" t="s">
        <v>77</v>
      </c>
      <c r="D212" s="148" t="s">
        <v>68</v>
      </c>
      <c r="E212" s="184">
        <v>0.368</v>
      </c>
      <c r="F212" s="151">
        <v>28.19</v>
      </c>
      <c r="G212" s="135">
        <f aca="true" t="shared" si="9" ref="G212:G218">ROUND(E212*F212,2)</f>
        <v>10.37</v>
      </c>
    </row>
    <row r="213" spans="1:7" s="126" customFormat="1" ht="22.5">
      <c r="A213" s="134" t="s">
        <v>338</v>
      </c>
      <c r="B213" s="130">
        <v>88316</v>
      </c>
      <c r="C213" s="131" t="s">
        <v>72</v>
      </c>
      <c r="D213" s="148" t="s">
        <v>68</v>
      </c>
      <c r="E213" s="184">
        <v>0.26</v>
      </c>
      <c r="F213" s="151">
        <v>17.61</v>
      </c>
      <c r="G213" s="135">
        <f t="shared" si="9"/>
        <v>4.58</v>
      </c>
    </row>
    <row r="214" spans="1:7" s="126" customFormat="1" ht="33.75">
      <c r="A214" s="134" t="s">
        <v>363</v>
      </c>
      <c r="B214" s="130">
        <v>3746</v>
      </c>
      <c r="C214" s="131" t="s">
        <v>305</v>
      </c>
      <c r="D214" s="148" t="s">
        <v>269</v>
      </c>
      <c r="E214" s="184">
        <v>1.117</v>
      </c>
      <c r="F214" s="151">
        <v>82.74</v>
      </c>
      <c r="G214" s="135">
        <f t="shared" si="9"/>
        <v>92.42</v>
      </c>
    </row>
    <row r="215" spans="1:7" s="126" customFormat="1" ht="22.5">
      <c r="A215" s="134" t="s">
        <v>338</v>
      </c>
      <c r="B215" s="130">
        <v>92273</v>
      </c>
      <c r="C215" s="131" t="s">
        <v>242</v>
      </c>
      <c r="D215" s="148" t="s">
        <v>82</v>
      </c>
      <c r="E215" s="184">
        <v>0.71</v>
      </c>
      <c r="F215" s="151">
        <v>10.11</v>
      </c>
      <c r="G215" s="135">
        <f t="shared" si="9"/>
        <v>7.18</v>
      </c>
    </row>
    <row r="216" spans="1:7" s="126" customFormat="1" ht="22.5">
      <c r="A216" s="134" t="s">
        <v>363</v>
      </c>
      <c r="B216" s="130">
        <v>6193</v>
      </c>
      <c r="C216" s="131" t="s">
        <v>285</v>
      </c>
      <c r="D216" s="148" t="s">
        <v>267</v>
      </c>
      <c r="E216" s="184">
        <v>1.6</v>
      </c>
      <c r="F216" s="151">
        <v>19.57</v>
      </c>
      <c r="G216" s="135">
        <f t="shared" si="9"/>
        <v>31.31</v>
      </c>
    </row>
    <row r="217" spans="1:7" s="126" customFormat="1" ht="22.5">
      <c r="A217" s="134" t="s">
        <v>363</v>
      </c>
      <c r="B217" s="130">
        <v>40304</v>
      </c>
      <c r="C217" s="131" t="s">
        <v>290</v>
      </c>
      <c r="D217" s="148" t="s">
        <v>276</v>
      </c>
      <c r="E217" s="184">
        <v>0.034</v>
      </c>
      <c r="F217" s="151">
        <v>21.62</v>
      </c>
      <c r="G217" s="135">
        <f t="shared" si="9"/>
        <v>0.74</v>
      </c>
    </row>
    <row r="218" spans="1:7" s="126" customFormat="1" ht="56.25">
      <c r="A218" s="134" t="s">
        <v>338</v>
      </c>
      <c r="B218" s="130">
        <v>92723</v>
      </c>
      <c r="C218" s="131" t="s">
        <v>219</v>
      </c>
      <c r="D218" s="148" t="s">
        <v>86</v>
      </c>
      <c r="E218" s="184">
        <v>0.073</v>
      </c>
      <c r="F218" s="151">
        <v>429.56</v>
      </c>
      <c r="G218" s="135">
        <f t="shared" si="9"/>
        <v>31.36</v>
      </c>
    </row>
    <row r="219" spans="1:7" s="126" customFormat="1" ht="11.25">
      <c r="A219" s="134"/>
      <c r="B219" s="130"/>
      <c r="C219" s="131"/>
      <c r="D219" s="130"/>
      <c r="E219" s="184"/>
      <c r="F219" s="128" t="s">
        <v>42</v>
      </c>
      <c r="G219" s="133">
        <f>SUM(G212:G218)</f>
        <v>177.96000000000004</v>
      </c>
    </row>
    <row r="220" spans="1:7" ht="11.25">
      <c r="A220" s="122"/>
      <c r="B220" s="119"/>
      <c r="C220" s="193"/>
      <c r="D220" s="149"/>
      <c r="E220" s="185"/>
      <c r="F220" s="119"/>
      <c r="G220" s="120"/>
    </row>
    <row r="221" spans="1:7" s="1" customFormat="1" ht="60">
      <c r="A221" s="174"/>
      <c r="B221" s="178" t="s">
        <v>1443</v>
      </c>
      <c r="C221" s="191" t="s">
        <v>1444</v>
      </c>
      <c r="D221" s="175" t="s">
        <v>269</v>
      </c>
      <c r="E221" s="182"/>
      <c r="F221" s="176" t="s">
        <v>5</v>
      </c>
      <c r="G221" s="177">
        <f>G230</f>
        <v>181.51</v>
      </c>
    </row>
    <row r="222" spans="1:7" ht="11.25">
      <c r="A222" s="136" t="s">
        <v>1</v>
      </c>
      <c r="B222" s="137" t="s">
        <v>2</v>
      </c>
      <c r="C222" s="192" t="s">
        <v>3</v>
      </c>
      <c r="D222" s="138" t="s">
        <v>4</v>
      </c>
      <c r="E222" s="183" t="s">
        <v>40</v>
      </c>
      <c r="F222" s="138" t="s">
        <v>5</v>
      </c>
      <c r="G222" s="139" t="s">
        <v>58</v>
      </c>
    </row>
    <row r="223" spans="1:7" s="126" customFormat="1" ht="22.5">
      <c r="A223" s="134" t="s">
        <v>338</v>
      </c>
      <c r="B223" s="130">
        <v>88262</v>
      </c>
      <c r="C223" s="131" t="s">
        <v>77</v>
      </c>
      <c r="D223" s="148" t="s">
        <v>68</v>
      </c>
      <c r="E223" s="184">
        <v>0.32</v>
      </c>
      <c r="F223" s="151">
        <v>28.19</v>
      </c>
      <c r="G223" s="135">
        <f aca="true" t="shared" si="10" ref="G223:G229">ROUND(E223*F223,2)</f>
        <v>9.02</v>
      </c>
    </row>
    <row r="224" spans="1:7" s="126" customFormat="1" ht="22.5">
      <c r="A224" s="134" t="s">
        <v>338</v>
      </c>
      <c r="B224" s="130">
        <v>88316</v>
      </c>
      <c r="C224" s="131" t="s">
        <v>72</v>
      </c>
      <c r="D224" s="148" t="s">
        <v>68</v>
      </c>
      <c r="E224" s="184">
        <v>0.227</v>
      </c>
      <c r="F224" s="151">
        <v>17.61</v>
      </c>
      <c r="G224" s="135">
        <f t="shared" si="10"/>
        <v>4</v>
      </c>
    </row>
    <row r="225" spans="1:7" s="126" customFormat="1" ht="33.75">
      <c r="A225" s="134" t="s">
        <v>363</v>
      </c>
      <c r="B225" s="130">
        <v>3746</v>
      </c>
      <c r="C225" s="131" t="s">
        <v>305</v>
      </c>
      <c r="D225" s="148" t="s">
        <v>269</v>
      </c>
      <c r="E225" s="184">
        <v>1.117</v>
      </c>
      <c r="F225" s="151">
        <v>82.74</v>
      </c>
      <c r="G225" s="135">
        <f t="shared" si="10"/>
        <v>92.42</v>
      </c>
    </row>
    <row r="226" spans="1:7" s="126" customFormat="1" ht="22.5">
      <c r="A226" s="134" t="s">
        <v>338</v>
      </c>
      <c r="B226" s="130">
        <v>92273</v>
      </c>
      <c r="C226" s="131" t="s">
        <v>242</v>
      </c>
      <c r="D226" s="148" t="s">
        <v>82</v>
      </c>
      <c r="E226" s="184">
        <v>0.62</v>
      </c>
      <c r="F226" s="151">
        <v>10.11</v>
      </c>
      <c r="G226" s="135">
        <f t="shared" si="10"/>
        <v>6.27</v>
      </c>
    </row>
    <row r="227" spans="1:7" s="126" customFormat="1" ht="22.5">
      <c r="A227" s="134" t="s">
        <v>363</v>
      </c>
      <c r="B227" s="130">
        <v>6193</v>
      </c>
      <c r="C227" s="131" t="s">
        <v>285</v>
      </c>
      <c r="D227" s="148" t="s">
        <v>267</v>
      </c>
      <c r="E227" s="184">
        <v>1.49</v>
      </c>
      <c r="F227" s="151">
        <v>19.57</v>
      </c>
      <c r="G227" s="135">
        <f t="shared" si="10"/>
        <v>29.16</v>
      </c>
    </row>
    <row r="228" spans="1:7" s="126" customFormat="1" ht="22.5">
      <c r="A228" s="134" t="s">
        <v>363</v>
      </c>
      <c r="B228" s="130">
        <v>40304</v>
      </c>
      <c r="C228" s="131" t="s">
        <v>290</v>
      </c>
      <c r="D228" s="148" t="s">
        <v>276</v>
      </c>
      <c r="E228" s="184">
        <v>0.032</v>
      </c>
      <c r="F228" s="151">
        <v>21.62</v>
      </c>
      <c r="G228" s="135">
        <f t="shared" si="10"/>
        <v>0.69</v>
      </c>
    </row>
    <row r="229" spans="1:7" s="126" customFormat="1" ht="56.25">
      <c r="A229" s="134" t="s">
        <v>338</v>
      </c>
      <c r="B229" s="130">
        <v>92723</v>
      </c>
      <c r="C229" s="131" t="s">
        <v>219</v>
      </c>
      <c r="D229" s="148" t="s">
        <v>86</v>
      </c>
      <c r="E229" s="184">
        <v>0.093</v>
      </c>
      <c r="F229" s="151">
        <v>429.56</v>
      </c>
      <c r="G229" s="135">
        <f t="shared" si="10"/>
        <v>39.95</v>
      </c>
    </row>
    <row r="230" spans="1:7" s="126" customFormat="1" ht="11.25">
      <c r="A230" s="134"/>
      <c r="B230" s="130"/>
      <c r="C230" s="131"/>
      <c r="D230" s="130"/>
      <c r="E230" s="184"/>
      <c r="F230" s="128" t="s">
        <v>42</v>
      </c>
      <c r="G230" s="133">
        <f>SUM(G223:G229)</f>
        <v>181.51</v>
      </c>
    </row>
    <row r="231" spans="1:7" ht="11.25">
      <c r="A231" s="122"/>
      <c r="B231" s="119"/>
      <c r="C231" s="193"/>
      <c r="D231" s="149"/>
      <c r="E231" s="185"/>
      <c r="F231" s="119"/>
      <c r="G231" s="120"/>
    </row>
    <row r="232" spans="1:7" s="1" customFormat="1" ht="36">
      <c r="A232" s="174"/>
      <c r="B232" s="178" t="s">
        <v>1450</v>
      </c>
      <c r="C232" s="191" t="s">
        <v>1449</v>
      </c>
      <c r="D232" s="175" t="s">
        <v>269</v>
      </c>
      <c r="E232" s="182"/>
      <c r="F232" s="176" t="s">
        <v>5</v>
      </c>
      <c r="G232" s="177">
        <f>G235</f>
        <v>44.02</v>
      </c>
    </row>
    <row r="233" spans="1:7" ht="11.25">
      <c r="A233" s="136" t="s">
        <v>1</v>
      </c>
      <c r="B233" s="137" t="s">
        <v>2</v>
      </c>
      <c r="C233" s="192" t="s">
        <v>3</v>
      </c>
      <c r="D233" s="138" t="s">
        <v>4</v>
      </c>
      <c r="E233" s="183" t="s">
        <v>40</v>
      </c>
      <c r="F233" s="138" t="s">
        <v>5</v>
      </c>
      <c r="G233" s="139" t="s">
        <v>58</v>
      </c>
    </row>
    <row r="234" spans="1:7" s="126" customFormat="1" ht="33.75">
      <c r="A234" s="134" t="s">
        <v>338</v>
      </c>
      <c r="B234" s="130">
        <v>95465</v>
      </c>
      <c r="C234" s="131" t="s">
        <v>100</v>
      </c>
      <c r="D234" s="148" t="s">
        <v>45</v>
      </c>
      <c r="E234" s="184">
        <v>0.32</v>
      </c>
      <c r="F234" s="151">
        <v>137.55</v>
      </c>
      <c r="G234" s="135">
        <f>ROUND(E234*F234,2)</f>
        <v>44.02</v>
      </c>
    </row>
    <row r="235" spans="1:7" s="126" customFormat="1" ht="11.25">
      <c r="A235" s="134"/>
      <c r="B235" s="130"/>
      <c r="C235" s="131"/>
      <c r="D235" s="130"/>
      <c r="E235" s="184"/>
      <c r="F235" s="128" t="s">
        <v>42</v>
      </c>
      <c r="G235" s="133">
        <f>SUM(G234:G234)</f>
        <v>44.02</v>
      </c>
    </row>
    <row r="236" spans="1:7" ht="11.25">
      <c r="A236" s="122"/>
      <c r="B236" s="119"/>
      <c r="C236" s="193"/>
      <c r="D236" s="149"/>
      <c r="E236" s="185"/>
      <c r="F236" s="119"/>
      <c r="G236" s="120"/>
    </row>
    <row r="237" spans="1:7" s="1" customFormat="1" ht="48">
      <c r="A237" s="174"/>
      <c r="B237" s="178" t="s">
        <v>1453</v>
      </c>
      <c r="C237" s="191" t="s">
        <v>1454</v>
      </c>
      <c r="D237" s="175" t="s">
        <v>82</v>
      </c>
      <c r="E237" s="182"/>
      <c r="F237" s="176" t="s">
        <v>5</v>
      </c>
      <c r="G237" s="177">
        <f>G241</f>
        <v>37.699999999999996</v>
      </c>
    </row>
    <row r="238" spans="1:7" ht="11.25">
      <c r="A238" s="136" t="s">
        <v>1</v>
      </c>
      <c r="B238" s="137" t="s">
        <v>2</v>
      </c>
      <c r="C238" s="192" t="s">
        <v>3</v>
      </c>
      <c r="D238" s="138" t="s">
        <v>4</v>
      </c>
      <c r="E238" s="183" t="s">
        <v>40</v>
      </c>
      <c r="F238" s="138" t="s">
        <v>5</v>
      </c>
      <c r="G238" s="139" t="s">
        <v>58</v>
      </c>
    </row>
    <row r="239" spans="1:7" s="126" customFormat="1" ht="22.5">
      <c r="A239" s="134" t="s">
        <v>363</v>
      </c>
      <c r="B239" s="130">
        <v>4061</v>
      </c>
      <c r="C239" s="131" t="s">
        <v>298</v>
      </c>
      <c r="D239" s="148" t="s">
        <v>270</v>
      </c>
      <c r="E239" s="184">
        <v>1.25</v>
      </c>
      <c r="F239" s="151">
        <v>26.64</v>
      </c>
      <c r="G239" s="135">
        <f>ROUND(E239*F239,2)</f>
        <v>33.3</v>
      </c>
    </row>
    <row r="240" spans="1:7" s="126" customFormat="1" ht="22.5">
      <c r="A240" s="134" t="s">
        <v>338</v>
      </c>
      <c r="B240" s="130">
        <v>88316</v>
      </c>
      <c r="C240" s="131" t="s">
        <v>72</v>
      </c>
      <c r="D240" s="148" t="s">
        <v>68</v>
      </c>
      <c r="E240" s="184">
        <v>0.25</v>
      </c>
      <c r="F240" s="151">
        <v>17.61</v>
      </c>
      <c r="G240" s="135">
        <f>ROUND(E240*F240,2)</f>
        <v>4.4</v>
      </c>
    </row>
    <row r="241" spans="1:7" s="126" customFormat="1" ht="11.25">
      <c r="A241" s="134"/>
      <c r="B241" s="130"/>
      <c r="C241" s="131"/>
      <c r="D241" s="130"/>
      <c r="E241" s="184"/>
      <c r="F241" s="128" t="s">
        <v>42</v>
      </c>
      <c r="G241" s="133">
        <f>SUM(G239:G240)</f>
        <v>37.699999999999996</v>
      </c>
    </row>
    <row r="242" spans="1:7" ht="11.25">
      <c r="A242" s="122"/>
      <c r="B242" s="119"/>
      <c r="C242" s="193"/>
      <c r="D242" s="149"/>
      <c r="E242" s="185"/>
      <c r="F242" s="119"/>
      <c r="G242" s="120"/>
    </row>
    <row r="243" spans="1:7" s="1" customFormat="1" ht="48">
      <c r="A243" s="174"/>
      <c r="B243" s="178" t="s">
        <v>1464</v>
      </c>
      <c r="C243" s="191" t="s">
        <v>1465</v>
      </c>
      <c r="D243" s="175" t="s">
        <v>45</v>
      </c>
      <c r="E243" s="182"/>
      <c r="F243" s="176" t="s">
        <v>5</v>
      </c>
      <c r="G243" s="177">
        <f>G249</f>
        <v>295.18</v>
      </c>
    </row>
    <row r="244" spans="1:7" ht="11.25">
      <c r="A244" s="136" t="s">
        <v>1</v>
      </c>
      <c r="B244" s="137" t="s">
        <v>2</v>
      </c>
      <c r="C244" s="192" t="s">
        <v>3</v>
      </c>
      <c r="D244" s="138" t="s">
        <v>4</v>
      </c>
      <c r="E244" s="183" t="s">
        <v>40</v>
      </c>
      <c r="F244" s="138" t="s">
        <v>5</v>
      </c>
      <c r="G244" s="139" t="s">
        <v>58</v>
      </c>
    </row>
    <row r="245" spans="1:10" s="126" customFormat="1" ht="22.5">
      <c r="A245" s="134" t="s">
        <v>363</v>
      </c>
      <c r="B245" s="130">
        <v>10582</v>
      </c>
      <c r="C245" s="131" t="s">
        <v>314</v>
      </c>
      <c r="D245" s="148" t="s">
        <v>270</v>
      </c>
      <c r="E245" s="184">
        <v>25</v>
      </c>
      <c r="F245" s="151">
        <v>10.85</v>
      </c>
      <c r="G245" s="135">
        <f>ROUND(E245*F245,2)</f>
        <v>271.25</v>
      </c>
      <c r="J245" s="353"/>
    </row>
    <row r="246" spans="1:7" s="126" customFormat="1" ht="45">
      <c r="A246" s="134" t="s">
        <v>338</v>
      </c>
      <c r="B246" s="130">
        <v>87292</v>
      </c>
      <c r="C246" s="131" t="s">
        <v>93</v>
      </c>
      <c r="D246" s="148" t="s">
        <v>86</v>
      </c>
      <c r="E246" s="184">
        <v>0.0088</v>
      </c>
      <c r="F246" s="151">
        <v>409.06</v>
      </c>
      <c r="G246" s="135">
        <f>ROUND(E246*F246,2)</f>
        <v>3.6</v>
      </c>
    </row>
    <row r="247" spans="1:7" s="126" customFormat="1" ht="22.5">
      <c r="A247" s="134" t="s">
        <v>338</v>
      </c>
      <c r="B247" s="130">
        <v>88309</v>
      </c>
      <c r="C247" s="131" t="s">
        <v>74</v>
      </c>
      <c r="D247" s="148" t="s">
        <v>68</v>
      </c>
      <c r="E247" s="184">
        <v>0.62</v>
      </c>
      <c r="F247" s="151">
        <v>23.98</v>
      </c>
      <c r="G247" s="135">
        <f>ROUND(E247*F247,2)</f>
        <v>14.87</v>
      </c>
    </row>
    <row r="248" spans="1:7" s="126" customFormat="1" ht="22.5">
      <c r="A248" s="134" t="s">
        <v>338</v>
      </c>
      <c r="B248" s="130">
        <v>88316</v>
      </c>
      <c r="C248" s="131" t="s">
        <v>72</v>
      </c>
      <c r="D248" s="148" t="s">
        <v>68</v>
      </c>
      <c r="E248" s="184">
        <v>0.31</v>
      </c>
      <c r="F248" s="151">
        <v>17.61</v>
      </c>
      <c r="G248" s="135">
        <f>ROUND(E248*F248,2)</f>
        <v>5.46</v>
      </c>
    </row>
    <row r="249" spans="1:7" s="126" customFormat="1" ht="11.25">
      <c r="A249" s="134"/>
      <c r="B249" s="130"/>
      <c r="C249" s="131"/>
      <c r="D249" s="130"/>
      <c r="E249" s="184"/>
      <c r="F249" s="128" t="s">
        <v>42</v>
      </c>
      <c r="G249" s="133">
        <f>SUM(G245:G248)</f>
        <v>295.18</v>
      </c>
    </row>
    <row r="250" spans="1:7" ht="11.25">
      <c r="A250" s="122"/>
      <c r="B250" s="119"/>
      <c r="C250" s="193"/>
      <c r="D250" s="149"/>
      <c r="E250" s="185"/>
      <c r="F250" s="119"/>
      <c r="G250" s="120"/>
    </row>
    <row r="251" spans="1:7" ht="48">
      <c r="A251" s="361"/>
      <c r="B251" s="362" t="s">
        <v>1507</v>
      </c>
      <c r="C251" s="363" t="s">
        <v>1502</v>
      </c>
      <c r="D251" s="364" t="s">
        <v>45</v>
      </c>
      <c r="E251" s="365"/>
      <c r="F251" s="366" t="s">
        <v>5</v>
      </c>
      <c r="G251" s="367">
        <f>G261</f>
        <v>311.67999999999995</v>
      </c>
    </row>
    <row r="252" spans="1:7" ht="11.25">
      <c r="A252" s="368" t="s">
        <v>1</v>
      </c>
      <c r="B252" s="369" t="s">
        <v>2</v>
      </c>
      <c r="C252" s="370" t="s">
        <v>3</v>
      </c>
      <c r="D252" s="371" t="s">
        <v>4</v>
      </c>
      <c r="E252" s="183" t="s">
        <v>40</v>
      </c>
      <c r="F252" s="371" t="s">
        <v>5</v>
      </c>
      <c r="G252" s="372" t="s">
        <v>58</v>
      </c>
    </row>
    <row r="253" spans="1:7" ht="33.75">
      <c r="A253" s="373" t="s">
        <v>342</v>
      </c>
      <c r="B253" s="374" t="str">
        <f>MEDIANA!B73</f>
        <v>MED75</v>
      </c>
      <c r="C253" s="375" t="s">
        <v>1503</v>
      </c>
      <c r="D253" s="376" t="s">
        <v>45</v>
      </c>
      <c r="E253" s="377">
        <v>1.05</v>
      </c>
      <c r="F253" s="151">
        <f>MEDIANA!K73</f>
        <v>170</v>
      </c>
      <c r="G253" s="135">
        <f>ROUND(E253*F253,2)</f>
        <v>178.5</v>
      </c>
    </row>
    <row r="254" spans="1:7" ht="33.75">
      <c r="A254" s="373" t="s">
        <v>363</v>
      </c>
      <c r="B254" s="374">
        <v>6193</v>
      </c>
      <c r="C254" s="375" t="s">
        <v>1504</v>
      </c>
      <c r="D254" s="376" t="s">
        <v>82</v>
      </c>
      <c r="E254" s="377">
        <v>1.87</v>
      </c>
      <c r="F254" s="151">
        <v>19.57</v>
      </c>
      <c r="G254" s="135">
        <f>ROUND(E254*F254,2)</f>
        <v>36.6</v>
      </c>
    </row>
    <row r="255" spans="1:7" ht="22.5">
      <c r="A255" s="373" t="s">
        <v>363</v>
      </c>
      <c r="B255" s="374">
        <v>40304</v>
      </c>
      <c r="C255" s="375" t="s">
        <v>290</v>
      </c>
      <c r="D255" s="376" t="s">
        <v>88</v>
      </c>
      <c r="E255" s="377">
        <v>0.04</v>
      </c>
      <c r="F255" s="151">
        <v>20.31</v>
      </c>
      <c r="G255" s="135">
        <f>ROUND(E255*F255,2)</f>
        <v>0.81</v>
      </c>
    </row>
    <row r="256" spans="1:7" ht="22.5">
      <c r="A256" s="373" t="s">
        <v>338</v>
      </c>
      <c r="B256" s="374">
        <v>88262</v>
      </c>
      <c r="C256" s="375" t="s">
        <v>77</v>
      </c>
      <c r="D256" s="376" t="s">
        <v>68</v>
      </c>
      <c r="E256" s="377">
        <v>0.5</v>
      </c>
      <c r="F256" s="151">
        <v>28.19</v>
      </c>
      <c r="G256" s="135">
        <f>ROUND(E256*F256,2)</f>
        <v>14.1</v>
      </c>
    </row>
    <row r="257" spans="1:7" ht="22.5">
      <c r="A257" s="373" t="s">
        <v>338</v>
      </c>
      <c r="B257" s="374">
        <v>88316</v>
      </c>
      <c r="C257" s="375" t="s">
        <v>72</v>
      </c>
      <c r="D257" s="374" t="s">
        <v>68</v>
      </c>
      <c r="E257" s="377">
        <v>0.354</v>
      </c>
      <c r="F257" s="151">
        <v>17.61</v>
      </c>
      <c r="G257" s="135">
        <f>ROUND(E257*F257,2)</f>
        <v>6.23</v>
      </c>
    </row>
    <row r="258" spans="1:7" ht="22.5">
      <c r="A258" s="373" t="s">
        <v>338</v>
      </c>
      <c r="B258" s="374">
        <v>92273</v>
      </c>
      <c r="C258" s="375" t="s">
        <v>1505</v>
      </c>
      <c r="D258" s="374" t="s">
        <v>82</v>
      </c>
      <c r="E258" s="377">
        <v>3.2</v>
      </c>
      <c r="F258" s="151">
        <v>9.99</v>
      </c>
      <c r="G258" s="135">
        <f>ROUND(E258*F258,2)</f>
        <v>31.97</v>
      </c>
    </row>
    <row r="259" spans="1:7" ht="56.25">
      <c r="A259" s="373" t="s">
        <v>338</v>
      </c>
      <c r="B259" s="374">
        <v>92723</v>
      </c>
      <c r="C259" s="375" t="s">
        <v>219</v>
      </c>
      <c r="D259" s="374" t="s">
        <v>86</v>
      </c>
      <c r="E259" s="377">
        <v>0.054</v>
      </c>
      <c r="F259" s="151">
        <v>415.76</v>
      </c>
      <c r="G259" s="135">
        <f>ROUND(E259*F259,2)</f>
        <v>22.45</v>
      </c>
    </row>
    <row r="260" spans="1:7" ht="45">
      <c r="A260" s="373" t="s">
        <v>338</v>
      </c>
      <c r="B260" s="374">
        <v>92783</v>
      </c>
      <c r="C260" s="375" t="s">
        <v>1506</v>
      </c>
      <c r="D260" s="374" t="s">
        <v>88</v>
      </c>
      <c r="E260" s="377">
        <v>1.21</v>
      </c>
      <c r="F260" s="151">
        <v>17.37</v>
      </c>
      <c r="G260" s="135">
        <f>ROUND(E260*F260,2)</f>
        <v>21.02</v>
      </c>
    </row>
    <row r="261" spans="1:7" ht="11.25">
      <c r="A261" s="373"/>
      <c r="B261" s="374"/>
      <c r="C261" s="375"/>
      <c r="D261" s="374"/>
      <c r="E261" s="377"/>
      <c r="F261" s="378" t="s">
        <v>42</v>
      </c>
      <c r="G261" s="133">
        <f>SUM(G253:G260)</f>
        <v>311.67999999999995</v>
      </c>
    </row>
    <row r="262" spans="1:7" ht="48">
      <c r="A262" s="361"/>
      <c r="B262" s="362" t="s">
        <v>1512</v>
      </c>
      <c r="C262" s="363" t="s">
        <v>1541</v>
      </c>
      <c r="D262" s="364" t="s">
        <v>45</v>
      </c>
      <c r="E262" s="365"/>
      <c r="F262" s="366" t="s">
        <v>5</v>
      </c>
      <c r="G262" s="367">
        <f>G272</f>
        <v>224.92999999999998</v>
      </c>
    </row>
    <row r="263" spans="1:7" ht="11.25">
      <c r="A263" s="368" t="s">
        <v>1</v>
      </c>
      <c r="B263" s="369" t="s">
        <v>2</v>
      </c>
      <c r="C263" s="370" t="s">
        <v>3</v>
      </c>
      <c r="D263" s="371" t="s">
        <v>4</v>
      </c>
      <c r="E263" s="183" t="s">
        <v>40</v>
      </c>
      <c r="F263" s="371" t="s">
        <v>5</v>
      </c>
      <c r="G263" s="372" t="s">
        <v>58</v>
      </c>
    </row>
    <row r="264" spans="1:7" ht="33.75">
      <c r="A264" s="373" t="s">
        <v>342</v>
      </c>
      <c r="B264" s="374" t="str">
        <f>MEDIANA!B74</f>
        <v>MED76</v>
      </c>
      <c r="C264" s="375" t="s">
        <v>1511</v>
      </c>
      <c r="D264" s="376" t="s">
        <v>45</v>
      </c>
      <c r="E264" s="377">
        <v>1.05</v>
      </c>
      <c r="F264" s="151">
        <f>MEDIANA!K74</f>
        <v>85</v>
      </c>
      <c r="G264" s="135">
        <f>ROUND(E264*F264,2)</f>
        <v>89.25</v>
      </c>
    </row>
    <row r="265" spans="1:7" ht="33.75">
      <c r="A265" s="373" t="s">
        <v>363</v>
      </c>
      <c r="B265" s="374">
        <v>6193</v>
      </c>
      <c r="C265" s="375" t="s">
        <v>1504</v>
      </c>
      <c r="D265" s="376" t="s">
        <v>82</v>
      </c>
      <c r="E265" s="377">
        <v>1.87</v>
      </c>
      <c r="F265" s="151">
        <v>19.57</v>
      </c>
      <c r="G265" s="135">
        <f>ROUND(E265*F265,2)</f>
        <v>36.6</v>
      </c>
    </row>
    <row r="266" spans="1:7" ht="22.5">
      <c r="A266" s="373" t="s">
        <v>363</v>
      </c>
      <c r="B266" s="374">
        <v>40304</v>
      </c>
      <c r="C266" s="375" t="s">
        <v>290</v>
      </c>
      <c r="D266" s="376" t="s">
        <v>88</v>
      </c>
      <c r="E266" s="377">
        <v>0.04</v>
      </c>
      <c r="F266" s="151">
        <v>20.31</v>
      </c>
      <c r="G266" s="135">
        <f>ROUND(E266*F266,2)</f>
        <v>0.81</v>
      </c>
    </row>
    <row r="267" spans="1:7" ht="22.5">
      <c r="A267" s="373" t="s">
        <v>338</v>
      </c>
      <c r="B267" s="374">
        <v>88262</v>
      </c>
      <c r="C267" s="375" t="s">
        <v>77</v>
      </c>
      <c r="D267" s="376" t="s">
        <v>68</v>
      </c>
      <c r="E267" s="377">
        <v>0.5</v>
      </c>
      <c r="F267" s="151">
        <v>28.19</v>
      </c>
      <c r="G267" s="135">
        <f>ROUND(E267*F267,2)</f>
        <v>14.1</v>
      </c>
    </row>
    <row r="268" spans="1:7" ht="22.5">
      <c r="A268" s="373" t="s">
        <v>338</v>
      </c>
      <c r="B268" s="374">
        <v>88316</v>
      </c>
      <c r="C268" s="375" t="s">
        <v>72</v>
      </c>
      <c r="D268" s="374" t="s">
        <v>68</v>
      </c>
      <c r="E268" s="377">
        <v>0.354</v>
      </c>
      <c r="F268" s="151">
        <v>17.61</v>
      </c>
      <c r="G268" s="135">
        <f>ROUND(E268*F268,2)</f>
        <v>6.23</v>
      </c>
    </row>
    <row r="269" spans="1:7" ht="22.5">
      <c r="A269" s="373" t="s">
        <v>338</v>
      </c>
      <c r="B269" s="374">
        <v>92273</v>
      </c>
      <c r="C269" s="375" t="s">
        <v>1505</v>
      </c>
      <c r="D269" s="374" t="s">
        <v>82</v>
      </c>
      <c r="E269" s="377">
        <v>3.2</v>
      </c>
      <c r="F269" s="151">
        <v>9.99</v>
      </c>
      <c r="G269" s="135">
        <f>ROUND(E269*F269,2)</f>
        <v>31.97</v>
      </c>
    </row>
    <row r="270" spans="1:7" ht="56.25">
      <c r="A270" s="373" t="s">
        <v>338</v>
      </c>
      <c r="B270" s="374">
        <v>92723</v>
      </c>
      <c r="C270" s="375" t="s">
        <v>219</v>
      </c>
      <c r="D270" s="374" t="s">
        <v>86</v>
      </c>
      <c r="E270" s="377">
        <v>0.06</v>
      </c>
      <c r="F270" s="151">
        <v>415.76</v>
      </c>
      <c r="G270" s="135">
        <f>ROUND(E270*F270,2)</f>
        <v>24.95</v>
      </c>
    </row>
    <row r="271" spans="1:7" ht="45">
      <c r="A271" s="373" t="s">
        <v>338</v>
      </c>
      <c r="B271" s="374">
        <v>92783</v>
      </c>
      <c r="C271" s="375" t="s">
        <v>1506</v>
      </c>
      <c r="D271" s="374" t="s">
        <v>88</v>
      </c>
      <c r="E271" s="377">
        <v>1.21</v>
      </c>
      <c r="F271" s="151">
        <v>17.37</v>
      </c>
      <c r="G271" s="135">
        <f>ROUND(E271*F271,2)</f>
        <v>21.02</v>
      </c>
    </row>
    <row r="272" spans="1:7" ht="11.25">
      <c r="A272" s="373"/>
      <c r="B272" s="374"/>
      <c r="C272" s="375"/>
      <c r="D272" s="374"/>
      <c r="E272" s="377"/>
      <c r="F272" s="378" t="s">
        <v>42</v>
      </c>
      <c r="G272" s="133">
        <f>SUM(G264:G271)</f>
        <v>224.92999999999998</v>
      </c>
    </row>
    <row r="273" spans="1:7" ht="24">
      <c r="A273" s="361"/>
      <c r="B273" s="362" t="s">
        <v>1512</v>
      </c>
      <c r="C273" s="363" t="s">
        <v>1523</v>
      </c>
      <c r="D273" s="364" t="s">
        <v>45</v>
      </c>
      <c r="E273" s="365"/>
      <c r="F273" s="366" t="s">
        <v>5</v>
      </c>
      <c r="G273" s="367">
        <f>G280</f>
        <v>29.439999999999998</v>
      </c>
    </row>
    <row r="274" spans="1:7" ht="11.25">
      <c r="A274" s="368" t="s">
        <v>1</v>
      </c>
      <c r="B274" s="369" t="s">
        <v>2</v>
      </c>
      <c r="C274" s="370" t="s">
        <v>3</v>
      </c>
      <c r="D274" s="371" t="s">
        <v>4</v>
      </c>
      <c r="E274" s="183" t="s">
        <v>40</v>
      </c>
      <c r="F274" s="371" t="s">
        <v>5</v>
      </c>
      <c r="G274" s="372" t="s">
        <v>58</v>
      </c>
    </row>
    <row r="275" spans="1:7" ht="22.5">
      <c r="A275" s="373" t="s">
        <v>363</v>
      </c>
      <c r="B275" s="374">
        <v>370</v>
      </c>
      <c r="C275" s="375" t="s">
        <v>1524</v>
      </c>
      <c r="D275" s="376" t="s">
        <v>86</v>
      </c>
      <c r="E275" s="377">
        <v>0.0016</v>
      </c>
      <c r="F275" s="151">
        <v>90.8</v>
      </c>
      <c r="G275" s="135">
        <f>ROUND(E275*F275,2)</f>
        <v>0.15</v>
      </c>
    </row>
    <row r="276" spans="1:7" ht="22.5">
      <c r="A276" s="373" t="s">
        <v>363</v>
      </c>
      <c r="B276" s="374">
        <v>1379</v>
      </c>
      <c r="C276" s="375" t="s">
        <v>1525</v>
      </c>
      <c r="D276" s="376" t="s">
        <v>88</v>
      </c>
      <c r="E276" s="377">
        <v>5.93</v>
      </c>
      <c r="F276" s="151">
        <v>0.6</v>
      </c>
      <c r="G276" s="135">
        <f>ROUND(E276*F276,2)</f>
        <v>3.56</v>
      </c>
    </row>
    <row r="277" spans="1:7" ht="22.5">
      <c r="A277" s="373" t="s">
        <v>363</v>
      </c>
      <c r="B277" s="374">
        <v>11849</v>
      </c>
      <c r="C277" s="375" t="s">
        <v>1526</v>
      </c>
      <c r="D277" s="376" t="s">
        <v>1527</v>
      </c>
      <c r="E277" s="377">
        <v>0.175</v>
      </c>
      <c r="F277" s="151">
        <v>13.02</v>
      </c>
      <c r="G277" s="135">
        <f>ROUND(E277*F277,2)</f>
        <v>2.28</v>
      </c>
    </row>
    <row r="278" spans="1:7" ht="22.5">
      <c r="A278" s="373" t="s">
        <v>338</v>
      </c>
      <c r="B278" s="374">
        <v>88309</v>
      </c>
      <c r="C278" s="375" t="s">
        <v>74</v>
      </c>
      <c r="D278" s="376" t="s">
        <v>68</v>
      </c>
      <c r="E278" s="377">
        <v>0.75</v>
      </c>
      <c r="F278" s="151">
        <v>23.98</v>
      </c>
      <c r="G278" s="135">
        <f>ROUND(E278*F278,2)</f>
        <v>17.99</v>
      </c>
    </row>
    <row r="279" spans="1:7" ht="22.5">
      <c r="A279" s="373" t="s">
        <v>338</v>
      </c>
      <c r="B279" s="374">
        <v>88316</v>
      </c>
      <c r="C279" s="375" t="s">
        <v>72</v>
      </c>
      <c r="D279" s="374" t="s">
        <v>68</v>
      </c>
      <c r="E279" s="377">
        <v>0.31</v>
      </c>
      <c r="F279" s="151">
        <v>17.61</v>
      </c>
      <c r="G279" s="135">
        <f>ROUND(E279*F279,2)</f>
        <v>5.46</v>
      </c>
    </row>
    <row r="280" spans="1:7" ht="11.25">
      <c r="A280" s="373"/>
      <c r="B280" s="374"/>
      <c r="C280" s="375"/>
      <c r="D280" s="374"/>
      <c r="E280" s="377"/>
      <c r="F280" s="378" t="s">
        <v>42</v>
      </c>
      <c r="G280" s="133">
        <f>SUM(G275:G279)</f>
        <v>29.439999999999998</v>
      </c>
    </row>
    <row r="281" spans="1:7" ht="11.25">
      <c r="A281" s="381"/>
      <c r="B281" s="382"/>
      <c r="C281" s="383"/>
      <c r="D281" s="382"/>
      <c r="E281" s="384"/>
      <c r="F281" s="385"/>
      <c r="G281" s="226"/>
    </row>
    <row r="282" spans="1:7" ht="11.25">
      <c r="A282" s="358" t="s">
        <v>38</v>
      </c>
      <c r="B282" s="119"/>
      <c r="C282" s="193"/>
      <c r="D282" s="149"/>
      <c r="E282" s="185"/>
      <c r="F282" s="119"/>
      <c r="G282" s="120"/>
    </row>
    <row r="283" spans="1:7" ht="11.25">
      <c r="A283" s="122" t="str">
        <f>ORÇAMENTO!A431</f>
        <v>SINAPI SC - Não Desonerado: março/2021</v>
      </c>
      <c r="B283" s="119"/>
      <c r="C283" s="193"/>
      <c r="D283" s="149"/>
      <c r="E283" s="185"/>
      <c r="F283" s="119"/>
      <c r="G283" s="120"/>
    </row>
    <row r="284" spans="1:7" ht="11.25">
      <c r="A284" s="122" t="str">
        <f>ORÇAMENTO!A432</f>
        <v>SICRO SC - Não Desonerado: outubro/2020</v>
      </c>
      <c r="B284" s="119"/>
      <c r="C284" s="193"/>
      <c r="D284" s="149"/>
      <c r="E284" s="185"/>
      <c r="F284" s="119"/>
      <c r="G284" s="120"/>
    </row>
    <row r="285" spans="1:7" ht="12" thickBot="1">
      <c r="A285" s="123"/>
      <c r="B285" s="124"/>
      <c r="C285" s="194"/>
      <c r="D285" s="150"/>
      <c r="E285" s="186"/>
      <c r="F285" s="124"/>
      <c r="G285" s="125"/>
    </row>
    <row r="290" spans="5:6" ht="11.25">
      <c r="E290" s="141"/>
      <c r="F290" s="187"/>
    </row>
  </sheetData>
  <sheetProtection sheet="1" objects="1" scenarios="1"/>
  <mergeCells count="1">
    <mergeCell ref="A7:G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showGridLines="0" view="pageBreakPreview" zoomScaleSheetLayoutView="100" zoomScalePageLayoutView="0" workbookViewId="0" topLeftCell="A124">
      <selection activeCell="C164" sqref="C164"/>
    </sheetView>
  </sheetViews>
  <sheetFormatPr defaultColWidth="9.140625" defaultRowHeight="15"/>
  <cols>
    <col min="1" max="1" width="6.7109375" style="141" customWidth="1"/>
    <col min="2" max="2" width="13.421875" style="13" customWidth="1"/>
    <col min="3" max="3" width="45.7109375" style="13" customWidth="1"/>
    <col min="4" max="4" width="8.7109375" style="13" customWidth="1"/>
    <col min="5" max="10" width="12.7109375" style="13" customWidth="1"/>
    <col min="11" max="11" width="12.7109375" style="229" customWidth="1"/>
    <col min="12" max="16384" width="9.140625" style="13" customWidth="1"/>
  </cols>
  <sheetData>
    <row r="1" spans="1:11" ht="11.25">
      <c r="A1" s="103"/>
      <c r="B1" s="104"/>
      <c r="C1" s="104"/>
      <c r="D1" s="72"/>
      <c r="E1" s="104"/>
      <c r="F1" s="105"/>
      <c r="G1" s="106"/>
      <c r="H1" s="106"/>
      <c r="I1" s="106"/>
      <c r="J1" s="116"/>
      <c r="K1" s="227"/>
    </row>
    <row r="2" spans="1:11" ht="11.25">
      <c r="A2" s="140"/>
      <c r="B2" s="115" t="s">
        <v>13</v>
      </c>
      <c r="C2" s="75" t="s">
        <v>54</v>
      </c>
      <c r="D2" s="75"/>
      <c r="E2" s="76"/>
      <c r="F2" s="77" t="s">
        <v>16</v>
      </c>
      <c r="G2" s="118" t="str">
        <f>ORÇAMENTO!G2</f>
        <v>MARÇO/2021</v>
      </c>
      <c r="H2" s="108"/>
      <c r="I2" s="108"/>
      <c r="J2" s="119"/>
      <c r="K2" s="228"/>
    </row>
    <row r="3" spans="1:11" ht="11.25">
      <c r="A3" s="140"/>
      <c r="B3" s="115" t="s">
        <v>14</v>
      </c>
      <c r="C3" s="75" t="s">
        <v>55</v>
      </c>
      <c r="D3" s="75"/>
      <c r="E3" s="76"/>
      <c r="F3" s="77" t="s">
        <v>17</v>
      </c>
      <c r="G3" s="121">
        <v>0.22</v>
      </c>
      <c r="H3" s="108"/>
      <c r="I3" s="108"/>
      <c r="J3" s="119"/>
      <c r="K3" s="228"/>
    </row>
    <row r="4" spans="1:11" ht="11.25">
      <c r="A4" s="140"/>
      <c r="B4" s="115" t="s">
        <v>53</v>
      </c>
      <c r="C4" s="75" t="s">
        <v>56</v>
      </c>
      <c r="D4" s="75"/>
      <c r="E4" s="76"/>
      <c r="F4" s="77"/>
      <c r="G4" s="121"/>
      <c r="H4" s="108"/>
      <c r="I4" s="108"/>
      <c r="J4" s="119"/>
      <c r="K4" s="228"/>
    </row>
    <row r="5" spans="1:11" ht="11.25">
      <c r="A5" s="140"/>
      <c r="B5" s="115" t="s">
        <v>15</v>
      </c>
      <c r="C5" s="75" t="s">
        <v>57</v>
      </c>
      <c r="D5" s="75"/>
      <c r="E5" s="76"/>
      <c r="F5" s="77"/>
      <c r="G5" s="108"/>
      <c r="H5" s="108"/>
      <c r="I5" s="108"/>
      <c r="J5" s="119"/>
      <c r="K5" s="228"/>
    </row>
    <row r="6" spans="1:11" ht="12" thickBot="1">
      <c r="A6" s="110"/>
      <c r="B6" s="76"/>
      <c r="C6" s="76"/>
      <c r="D6" s="75"/>
      <c r="E6" s="76"/>
      <c r="F6" s="111"/>
      <c r="G6" s="108"/>
      <c r="H6" s="108"/>
      <c r="I6" s="108"/>
      <c r="J6" s="119"/>
      <c r="K6" s="228"/>
    </row>
    <row r="7" spans="1:11" ht="16.5" thickBot="1">
      <c r="A7" s="398" t="s">
        <v>339</v>
      </c>
      <c r="B7" s="399"/>
      <c r="C7" s="399"/>
      <c r="D7" s="399"/>
      <c r="E7" s="399"/>
      <c r="F7" s="399"/>
      <c r="G7" s="399"/>
      <c r="H7" s="399"/>
      <c r="I7" s="399"/>
      <c r="J7" s="399"/>
      <c r="K7" s="400"/>
    </row>
    <row r="8" spans="1:11" s="1" customFormat="1" ht="12">
      <c r="A8" s="409" t="s">
        <v>1087</v>
      </c>
      <c r="B8" s="411" t="s">
        <v>2</v>
      </c>
      <c r="C8" s="411" t="s">
        <v>3</v>
      </c>
      <c r="D8" s="404" t="s">
        <v>4</v>
      </c>
      <c r="E8" s="408" t="s">
        <v>343</v>
      </c>
      <c r="F8" s="408"/>
      <c r="G8" s="408" t="s">
        <v>344</v>
      </c>
      <c r="H8" s="408"/>
      <c r="I8" s="408" t="s">
        <v>345</v>
      </c>
      <c r="J8" s="408"/>
      <c r="K8" s="406" t="s">
        <v>342</v>
      </c>
    </row>
    <row r="9" spans="1:11" s="1" customFormat="1" ht="12">
      <c r="A9" s="410"/>
      <c r="B9" s="412"/>
      <c r="C9" s="412"/>
      <c r="D9" s="405"/>
      <c r="E9" s="307" t="s">
        <v>340</v>
      </c>
      <c r="F9" s="145" t="s">
        <v>341</v>
      </c>
      <c r="G9" s="307" t="s">
        <v>340</v>
      </c>
      <c r="H9" s="145" t="s">
        <v>341</v>
      </c>
      <c r="I9" s="307" t="s">
        <v>340</v>
      </c>
      <c r="J9" s="145" t="s">
        <v>341</v>
      </c>
      <c r="K9" s="407"/>
    </row>
    <row r="10" spans="1:11" ht="22.5">
      <c r="A10" s="308">
        <v>1</v>
      </c>
      <c r="B10" s="63" t="s">
        <v>346</v>
      </c>
      <c r="C10" s="309" t="s">
        <v>489</v>
      </c>
      <c r="D10" s="63" t="s">
        <v>4</v>
      </c>
      <c r="E10" s="230" t="s">
        <v>569</v>
      </c>
      <c r="F10" s="231">
        <v>17.64</v>
      </c>
      <c r="G10" s="230" t="s">
        <v>570</v>
      </c>
      <c r="H10" s="231">
        <v>22.79</v>
      </c>
      <c r="I10" s="230" t="s">
        <v>1397</v>
      </c>
      <c r="J10" s="231">
        <v>22.9</v>
      </c>
      <c r="K10" s="133">
        <f>IF((MEDIAN(F10,H10,J10)=0),(LARGE(E10:J10,1)),(MEDIAN(F10,H10,J10)))</f>
        <v>22.79</v>
      </c>
    </row>
    <row r="11" spans="1:11" ht="22.5">
      <c r="A11" s="308">
        <v>2</v>
      </c>
      <c r="B11" s="63" t="s">
        <v>347</v>
      </c>
      <c r="C11" s="309" t="s">
        <v>574</v>
      </c>
      <c r="D11" s="63" t="s">
        <v>4</v>
      </c>
      <c r="E11" s="230" t="s">
        <v>569</v>
      </c>
      <c r="F11" s="231">
        <v>20.95</v>
      </c>
      <c r="G11" s="230" t="s">
        <v>570</v>
      </c>
      <c r="H11" s="231">
        <v>25.75</v>
      </c>
      <c r="I11" s="230" t="s">
        <v>1397</v>
      </c>
      <c r="J11" s="231">
        <v>15.03</v>
      </c>
      <c r="K11" s="133">
        <f aca="true" t="shared" si="0" ref="K11:K67">IF((MEDIAN(F11,H11,J11)=0),(LARGE(E11:J11,1)),(MEDIAN(F11,H11,J11)))</f>
        <v>20.95</v>
      </c>
    </row>
    <row r="12" spans="1:11" ht="22.5">
      <c r="A12" s="308">
        <v>3</v>
      </c>
      <c r="B12" s="63" t="s">
        <v>573</v>
      </c>
      <c r="C12" s="309" t="s">
        <v>547</v>
      </c>
      <c r="D12" s="63" t="s">
        <v>4</v>
      </c>
      <c r="E12" s="230" t="s">
        <v>575</v>
      </c>
      <c r="F12" s="231">
        <v>970.6</v>
      </c>
      <c r="G12" s="230" t="s">
        <v>576</v>
      </c>
      <c r="H12" s="231">
        <v>1350</v>
      </c>
      <c r="I12" s="230" t="s">
        <v>996</v>
      </c>
      <c r="J12" s="231">
        <v>598.9</v>
      </c>
      <c r="K12" s="133">
        <f t="shared" si="0"/>
        <v>970.6</v>
      </c>
    </row>
    <row r="13" spans="1:11" ht="11.25">
      <c r="A13" s="308">
        <v>4</v>
      </c>
      <c r="B13" s="63" t="s">
        <v>623</v>
      </c>
      <c r="C13" s="309" t="s">
        <v>647</v>
      </c>
      <c r="D13" s="63" t="s">
        <v>4</v>
      </c>
      <c r="E13" s="230" t="s">
        <v>945</v>
      </c>
      <c r="F13" s="231">
        <v>1.16</v>
      </c>
      <c r="G13" s="230" t="s">
        <v>946</v>
      </c>
      <c r="H13" s="231">
        <v>1.6</v>
      </c>
      <c r="I13" s="230"/>
      <c r="J13" s="231">
        <v>0</v>
      </c>
      <c r="K13" s="133">
        <f t="shared" si="0"/>
        <v>1.16</v>
      </c>
    </row>
    <row r="14" spans="1:11" ht="11.25">
      <c r="A14" s="308">
        <v>5</v>
      </c>
      <c r="B14" s="63" t="s">
        <v>624</v>
      </c>
      <c r="C14" s="309" t="s">
        <v>648</v>
      </c>
      <c r="D14" s="63" t="s">
        <v>4</v>
      </c>
      <c r="E14" s="230" t="s">
        <v>945</v>
      </c>
      <c r="F14" s="231">
        <v>0.42</v>
      </c>
      <c r="G14" s="230" t="s">
        <v>946</v>
      </c>
      <c r="H14" s="231">
        <v>0.5</v>
      </c>
      <c r="I14" s="230"/>
      <c r="J14" s="231">
        <v>0</v>
      </c>
      <c r="K14" s="133">
        <f t="shared" si="0"/>
        <v>0.42</v>
      </c>
    </row>
    <row r="15" spans="1:11" ht="11.25">
      <c r="A15" s="308">
        <v>6</v>
      </c>
      <c r="B15" s="63" t="s">
        <v>625</v>
      </c>
      <c r="C15" s="309" t="s">
        <v>649</v>
      </c>
      <c r="D15" s="63" t="s">
        <v>4</v>
      </c>
      <c r="E15" s="230" t="s">
        <v>945</v>
      </c>
      <c r="F15" s="231">
        <v>1.71</v>
      </c>
      <c r="G15" s="230" t="s">
        <v>946</v>
      </c>
      <c r="H15" s="231">
        <v>2.77</v>
      </c>
      <c r="I15" s="230"/>
      <c r="J15" s="231">
        <v>0</v>
      </c>
      <c r="K15" s="133">
        <f t="shared" si="0"/>
        <v>1.71</v>
      </c>
    </row>
    <row r="16" spans="1:11" ht="11.25">
      <c r="A16" s="308">
        <v>7</v>
      </c>
      <c r="B16" s="63" t="s">
        <v>626</v>
      </c>
      <c r="C16" s="309" t="s">
        <v>650</v>
      </c>
      <c r="D16" s="63" t="s">
        <v>4</v>
      </c>
      <c r="E16" s="230" t="s">
        <v>945</v>
      </c>
      <c r="F16" s="231">
        <v>0.59</v>
      </c>
      <c r="G16" s="230" t="s">
        <v>946</v>
      </c>
      <c r="H16" s="231">
        <v>0.98</v>
      </c>
      <c r="I16" s="230"/>
      <c r="J16" s="231">
        <v>0</v>
      </c>
      <c r="K16" s="133">
        <f t="shared" si="0"/>
        <v>0.59</v>
      </c>
    </row>
    <row r="17" spans="1:11" ht="22.5">
      <c r="A17" s="308">
        <v>8</v>
      </c>
      <c r="B17" s="63" t="s">
        <v>627</v>
      </c>
      <c r="C17" s="309" t="s">
        <v>651</v>
      </c>
      <c r="D17" s="63" t="s">
        <v>4</v>
      </c>
      <c r="E17" s="230" t="s">
        <v>945</v>
      </c>
      <c r="F17" s="231">
        <v>11.16</v>
      </c>
      <c r="G17" s="230" t="s">
        <v>946</v>
      </c>
      <c r="H17" s="231">
        <v>10.08</v>
      </c>
      <c r="I17" s="230"/>
      <c r="J17" s="231">
        <v>0</v>
      </c>
      <c r="K17" s="133">
        <f t="shared" si="0"/>
        <v>10.08</v>
      </c>
    </row>
    <row r="18" spans="1:11" ht="11.25">
      <c r="A18" s="308">
        <v>9</v>
      </c>
      <c r="B18" s="63" t="s">
        <v>628</v>
      </c>
      <c r="C18" s="309" t="s">
        <v>652</v>
      </c>
      <c r="D18" s="63" t="s">
        <v>4</v>
      </c>
      <c r="E18" s="230" t="s">
        <v>945</v>
      </c>
      <c r="F18" s="231">
        <v>0.1</v>
      </c>
      <c r="G18" s="230" t="s">
        <v>946</v>
      </c>
      <c r="H18" s="231">
        <v>0.07</v>
      </c>
      <c r="I18" s="230"/>
      <c r="J18" s="231">
        <v>0</v>
      </c>
      <c r="K18" s="133">
        <f t="shared" si="0"/>
        <v>0.07</v>
      </c>
    </row>
    <row r="19" spans="1:11" ht="11.25">
      <c r="A19" s="308">
        <v>10</v>
      </c>
      <c r="B19" s="63" t="s">
        <v>629</v>
      </c>
      <c r="C19" s="309" t="s">
        <v>653</v>
      </c>
      <c r="D19" s="63" t="s">
        <v>4</v>
      </c>
      <c r="E19" s="230" t="s">
        <v>945</v>
      </c>
      <c r="F19" s="231">
        <v>0.12</v>
      </c>
      <c r="G19" s="230" t="s">
        <v>946</v>
      </c>
      <c r="H19" s="231">
        <v>0.07</v>
      </c>
      <c r="I19" s="230"/>
      <c r="J19" s="231">
        <v>0</v>
      </c>
      <c r="K19" s="133">
        <f t="shared" si="0"/>
        <v>0.07</v>
      </c>
    </row>
    <row r="20" spans="1:11" ht="11.25">
      <c r="A20" s="308">
        <v>11</v>
      </c>
      <c r="B20" s="63" t="s">
        <v>630</v>
      </c>
      <c r="C20" s="309" t="s">
        <v>654</v>
      </c>
      <c r="D20" s="63" t="s">
        <v>4</v>
      </c>
      <c r="E20" s="230" t="s">
        <v>945</v>
      </c>
      <c r="F20" s="231">
        <v>4</v>
      </c>
      <c r="G20" s="230" t="s">
        <v>946</v>
      </c>
      <c r="H20" s="231">
        <v>1.61</v>
      </c>
      <c r="I20" s="230"/>
      <c r="J20" s="231">
        <v>0</v>
      </c>
      <c r="K20" s="133">
        <f t="shared" si="0"/>
        <v>1.61</v>
      </c>
    </row>
    <row r="21" spans="1:11" ht="22.5">
      <c r="A21" s="308">
        <v>12</v>
      </c>
      <c r="B21" s="63" t="s">
        <v>631</v>
      </c>
      <c r="C21" s="309" t="s">
        <v>655</v>
      </c>
      <c r="D21" s="63" t="s">
        <v>4</v>
      </c>
      <c r="E21" s="230" t="s">
        <v>945</v>
      </c>
      <c r="F21" s="231">
        <v>0.12</v>
      </c>
      <c r="G21" s="230" t="s">
        <v>946</v>
      </c>
      <c r="H21" s="231">
        <v>0.09</v>
      </c>
      <c r="I21" s="230"/>
      <c r="J21" s="231">
        <v>0</v>
      </c>
      <c r="K21" s="133">
        <f t="shared" si="0"/>
        <v>0.09</v>
      </c>
    </row>
    <row r="22" spans="1:11" ht="22.5">
      <c r="A22" s="308">
        <v>13</v>
      </c>
      <c r="B22" s="63" t="s">
        <v>632</v>
      </c>
      <c r="C22" s="309" t="s">
        <v>656</v>
      </c>
      <c r="D22" s="63" t="s">
        <v>4</v>
      </c>
      <c r="E22" s="230" t="s">
        <v>945</v>
      </c>
      <c r="F22" s="231">
        <v>0.2</v>
      </c>
      <c r="G22" s="230" t="s">
        <v>946</v>
      </c>
      <c r="H22" s="231">
        <v>0.15</v>
      </c>
      <c r="I22" s="230"/>
      <c r="J22" s="231">
        <v>0</v>
      </c>
      <c r="K22" s="133">
        <f t="shared" si="0"/>
        <v>0.15</v>
      </c>
    </row>
    <row r="23" spans="1:11" ht="22.5">
      <c r="A23" s="308">
        <v>14</v>
      </c>
      <c r="B23" s="63" t="s">
        <v>633</v>
      </c>
      <c r="C23" s="309" t="s">
        <v>657</v>
      </c>
      <c r="D23" s="63" t="s">
        <v>4</v>
      </c>
      <c r="E23" s="230" t="s">
        <v>945</v>
      </c>
      <c r="F23" s="231">
        <v>0.68</v>
      </c>
      <c r="G23" s="230" t="s">
        <v>946</v>
      </c>
      <c r="H23" s="231">
        <v>0.51</v>
      </c>
      <c r="I23" s="230"/>
      <c r="J23" s="231">
        <v>0</v>
      </c>
      <c r="K23" s="133">
        <f t="shared" si="0"/>
        <v>0.51</v>
      </c>
    </row>
    <row r="24" spans="1:11" ht="22.5">
      <c r="A24" s="308">
        <v>15</v>
      </c>
      <c r="B24" s="63" t="s">
        <v>634</v>
      </c>
      <c r="C24" s="309" t="s">
        <v>658</v>
      </c>
      <c r="D24" s="63" t="s">
        <v>4</v>
      </c>
      <c r="E24" s="230" t="s">
        <v>945</v>
      </c>
      <c r="F24" s="231">
        <v>0.26</v>
      </c>
      <c r="G24" s="230" t="s">
        <v>946</v>
      </c>
      <c r="H24" s="231">
        <v>0.21000000000000002</v>
      </c>
      <c r="I24" s="230"/>
      <c r="J24" s="231">
        <v>0</v>
      </c>
      <c r="K24" s="133">
        <f t="shared" si="0"/>
        <v>0.21000000000000002</v>
      </c>
    </row>
    <row r="25" spans="1:11" ht="22.5">
      <c r="A25" s="308">
        <v>16</v>
      </c>
      <c r="B25" s="63" t="s">
        <v>635</v>
      </c>
      <c r="C25" s="309" t="s">
        <v>659</v>
      </c>
      <c r="D25" s="63" t="s">
        <v>4</v>
      </c>
      <c r="E25" s="230" t="s">
        <v>945</v>
      </c>
      <c r="F25" s="231">
        <v>317.3</v>
      </c>
      <c r="G25" s="230" t="s">
        <v>946</v>
      </c>
      <c r="H25" s="231">
        <v>259.31</v>
      </c>
      <c r="I25" s="230"/>
      <c r="J25" s="231">
        <v>0</v>
      </c>
      <c r="K25" s="133">
        <f t="shared" si="0"/>
        <v>259.31</v>
      </c>
    </row>
    <row r="26" spans="1:11" ht="22.5">
      <c r="A26" s="308">
        <v>17</v>
      </c>
      <c r="B26" s="63" t="s">
        <v>636</v>
      </c>
      <c r="C26" s="309" t="s">
        <v>721</v>
      </c>
      <c r="D26" s="63" t="s">
        <v>4</v>
      </c>
      <c r="E26" s="230" t="s">
        <v>945</v>
      </c>
      <c r="F26" s="231">
        <v>4.51</v>
      </c>
      <c r="G26" s="230" t="s">
        <v>946</v>
      </c>
      <c r="H26" s="231">
        <v>4.88</v>
      </c>
      <c r="I26" s="230"/>
      <c r="J26" s="231">
        <v>0</v>
      </c>
      <c r="K26" s="133">
        <f t="shared" si="0"/>
        <v>4.51</v>
      </c>
    </row>
    <row r="27" spans="1:11" ht="22.5">
      <c r="A27" s="308">
        <v>18</v>
      </c>
      <c r="B27" s="63" t="s">
        <v>637</v>
      </c>
      <c r="C27" s="309" t="s">
        <v>673</v>
      </c>
      <c r="D27" s="63" t="s">
        <v>4</v>
      </c>
      <c r="E27" s="230" t="s">
        <v>945</v>
      </c>
      <c r="F27" s="231">
        <v>2.24</v>
      </c>
      <c r="G27" s="230" t="s">
        <v>946</v>
      </c>
      <c r="H27" s="231">
        <v>2.78</v>
      </c>
      <c r="I27" s="230"/>
      <c r="J27" s="231">
        <v>0</v>
      </c>
      <c r="K27" s="133">
        <f t="shared" si="0"/>
        <v>2.24</v>
      </c>
    </row>
    <row r="28" spans="1:11" s="126" customFormat="1" ht="22.5">
      <c r="A28" s="308">
        <v>19</v>
      </c>
      <c r="B28" s="63" t="s">
        <v>638</v>
      </c>
      <c r="C28" s="309" t="s">
        <v>674</v>
      </c>
      <c r="D28" s="63" t="s">
        <v>4</v>
      </c>
      <c r="E28" s="230" t="s">
        <v>945</v>
      </c>
      <c r="F28" s="231">
        <v>6.64</v>
      </c>
      <c r="G28" s="230" t="s">
        <v>946</v>
      </c>
      <c r="H28" s="231">
        <v>7.07</v>
      </c>
      <c r="I28" s="230"/>
      <c r="J28" s="231">
        <v>0</v>
      </c>
      <c r="K28" s="133">
        <f t="shared" si="0"/>
        <v>6.64</v>
      </c>
    </row>
    <row r="29" spans="1:11" s="126" customFormat="1" ht="22.5">
      <c r="A29" s="308">
        <v>20</v>
      </c>
      <c r="B29" s="63" t="s">
        <v>639</v>
      </c>
      <c r="C29" s="309" t="s">
        <v>722</v>
      </c>
      <c r="D29" s="63" t="s">
        <v>4</v>
      </c>
      <c r="E29" s="230" t="s">
        <v>945</v>
      </c>
      <c r="F29" s="231"/>
      <c r="G29" s="230" t="s">
        <v>946</v>
      </c>
      <c r="H29" s="231">
        <v>0</v>
      </c>
      <c r="I29" s="230"/>
      <c r="J29" s="231">
        <v>0</v>
      </c>
      <c r="K29" s="133">
        <f t="shared" si="0"/>
        <v>0</v>
      </c>
    </row>
    <row r="30" spans="1:11" s="126" customFormat="1" ht="22.5">
      <c r="A30" s="308">
        <v>21</v>
      </c>
      <c r="B30" s="63" t="s">
        <v>640</v>
      </c>
      <c r="C30" s="309" t="s">
        <v>723</v>
      </c>
      <c r="D30" s="63" t="s">
        <v>4</v>
      </c>
      <c r="E30" s="230" t="s">
        <v>945</v>
      </c>
      <c r="F30" s="231">
        <v>17.82</v>
      </c>
      <c r="G30" s="230" t="s">
        <v>946</v>
      </c>
      <c r="H30" s="231">
        <v>17.05</v>
      </c>
      <c r="I30" s="230"/>
      <c r="J30" s="231">
        <v>0</v>
      </c>
      <c r="K30" s="133">
        <f t="shared" si="0"/>
        <v>17.05</v>
      </c>
    </row>
    <row r="31" spans="1:11" ht="22.5">
      <c r="A31" s="308">
        <v>22</v>
      </c>
      <c r="B31" s="63" t="s">
        <v>641</v>
      </c>
      <c r="C31" s="309" t="s">
        <v>686</v>
      </c>
      <c r="D31" s="63" t="s">
        <v>82</v>
      </c>
      <c r="E31" s="230" t="s">
        <v>945</v>
      </c>
      <c r="F31" s="231">
        <v>74.21</v>
      </c>
      <c r="G31" s="230" t="s">
        <v>946</v>
      </c>
      <c r="H31" s="231">
        <v>44.86</v>
      </c>
      <c r="I31" s="230"/>
      <c r="J31" s="231">
        <v>0</v>
      </c>
      <c r="K31" s="133">
        <f t="shared" si="0"/>
        <v>44.86</v>
      </c>
    </row>
    <row r="32" spans="1:11" ht="22.5">
      <c r="A32" s="308">
        <v>23</v>
      </c>
      <c r="B32" s="63" t="s">
        <v>642</v>
      </c>
      <c r="C32" s="309" t="s">
        <v>724</v>
      </c>
      <c r="D32" s="63" t="s">
        <v>4</v>
      </c>
      <c r="E32" s="230" t="s">
        <v>945</v>
      </c>
      <c r="F32" s="231">
        <v>2.87</v>
      </c>
      <c r="G32" s="230" t="s">
        <v>946</v>
      </c>
      <c r="H32" s="231">
        <v>2.33</v>
      </c>
      <c r="I32" s="230"/>
      <c r="J32" s="231">
        <v>0</v>
      </c>
      <c r="K32" s="133">
        <f t="shared" si="0"/>
        <v>2.33</v>
      </c>
    </row>
    <row r="33" spans="1:11" ht="22.5">
      <c r="A33" s="308">
        <v>24</v>
      </c>
      <c r="B33" s="63" t="s">
        <v>643</v>
      </c>
      <c r="C33" s="309" t="s">
        <v>725</v>
      </c>
      <c r="D33" s="63" t="s">
        <v>4</v>
      </c>
      <c r="E33" s="230" t="s">
        <v>945</v>
      </c>
      <c r="F33" s="231">
        <v>7.53</v>
      </c>
      <c r="G33" s="230" t="s">
        <v>946</v>
      </c>
      <c r="H33" s="231">
        <v>4.24</v>
      </c>
      <c r="I33" s="230"/>
      <c r="J33" s="231">
        <v>0</v>
      </c>
      <c r="K33" s="133">
        <f t="shared" si="0"/>
        <v>4.24</v>
      </c>
    </row>
    <row r="34" spans="1:11" ht="22.5">
      <c r="A34" s="308">
        <v>25</v>
      </c>
      <c r="B34" s="63" t="s">
        <v>644</v>
      </c>
      <c r="C34" s="309" t="s">
        <v>726</v>
      </c>
      <c r="D34" s="63" t="s">
        <v>4</v>
      </c>
      <c r="E34" s="230" t="s">
        <v>945</v>
      </c>
      <c r="F34" s="231">
        <v>21.91</v>
      </c>
      <c r="G34" s="230" t="s">
        <v>946</v>
      </c>
      <c r="H34" s="231">
        <v>48.8</v>
      </c>
      <c r="I34" s="230"/>
      <c r="J34" s="231">
        <v>0</v>
      </c>
      <c r="K34" s="133">
        <f t="shared" si="0"/>
        <v>21.91</v>
      </c>
    </row>
    <row r="35" spans="1:11" s="126" customFormat="1" ht="22.5">
      <c r="A35" s="308">
        <v>26</v>
      </c>
      <c r="B35" s="63" t="s">
        <v>645</v>
      </c>
      <c r="C35" s="309" t="s">
        <v>727</v>
      </c>
      <c r="D35" s="63" t="s">
        <v>4</v>
      </c>
      <c r="E35" s="230" t="s">
        <v>945</v>
      </c>
      <c r="F35" s="231"/>
      <c r="G35" s="230" t="s">
        <v>946</v>
      </c>
      <c r="H35" s="231">
        <v>36.9</v>
      </c>
      <c r="I35" s="230"/>
      <c r="J35" s="231">
        <v>0</v>
      </c>
      <c r="K35" s="133">
        <f t="shared" si="0"/>
        <v>18.45</v>
      </c>
    </row>
    <row r="36" spans="1:11" s="126" customFormat="1" ht="22.5">
      <c r="A36" s="308">
        <v>27</v>
      </c>
      <c r="B36" s="63" t="s">
        <v>646</v>
      </c>
      <c r="C36" s="309" t="s">
        <v>728</v>
      </c>
      <c r="D36" s="63" t="s">
        <v>4</v>
      </c>
      <c r="E36" s="230" t="s">
        <v>945</v>
      </c>
      <c r="F36" s="231">
        <v>74.21</v>
      </c>
      <c r="G36" s="230" t="s">
        <v>946</v>
      </c>
      <c r="H36" s="231">
        <v>36.9</v>
      </c>
      <c r="I36" s="230"/>
      <c r="J36" s="231">
        <v>0</v>
      </c>
      <c r="K36" s="133">
        <f t="shared" si="0"/>
        <v>36.9</v>
      </c>
    </row>
    <row r="37" spans="1:11" s="126" customFormat="1" ht="22.5">
      <c r="A37" s="308">
        <v>28</v>
      </c>
      <c r="B37" s="63" t="s">
        <v>692</v>
      </c>
      <c r="C37" s="309" t="s">
        <v>729</v>
      </c>
      <c r="D37" s="63" t="s">
        <v>4</v>
      </c>
      <c r="E37" s="230" t="s">
        <v>945</v>
      </c>
      <c r="F37" s="231">
        <v>7.53</v>
      </c>
      <c r="G37" s="230" t="s">
        <v>946</v>
      </c>
      <c r="H37" s="231">
        <v>4.24</v>
      </c>
      <c r="I37" s="230"/>
      <c r="J37" s="231">
        <v>0</v>
      </c>
      <c r="K37" s="133">
        <f t="shared" si="0"/>
        <v>4.24</v>
      </c>
    </row>
    <row r="38" spans="1:11" s="126" customFormat="1" ht="22.5">
      <c r="A38" s="308">
        <v>29</v>
      </c>
      <c r="B38" s="63" t="s">
        <v>693</v>
      </c>
      <c r="C38" s="309" t="s">
        <v>730</v>
      </c>
      <c r="D38" s="63" t="s">
        <v>4</v>
      </c>
      <c r="E38" s="230" t="s">
        <v>945</v>
      </c>
      <c r="F38" s="231">
        <v>21.91</v>
      </c>
      <c r="G38" s="230" t="s">
        <v>946</v>
      </c>
      <c r="H38" s="231">
        <v>0</v>
      </c>
      <c r="I38" s="230"/>
      <c r="J38" s="231">
        <v>0</v>
      </c>
      <c r="K38" s="133">
        <f t="shared" si="0"/>
        <v>21.91</v>
      </c>
    </row>
    <row r="39" spans="1:11" s="126" customFormat="1" ht="22.5">
      <c r="A39" s="308">
        <v>30</v>
      </c>
      <c r="B39" s="63" t="s">
        <v>694</v>
      </c>
      <c r="C39" s="309" t="s">
        <v>731</v>
      </c>
      <c r="D39" s="63" t="s">
        <v>4</v>
      </c>
      <c r="E39" s="230" t="s">
        <v>945</v>
      </c>
      <c r="F39" s="231">
        <v>4.92</v>
      </c>
      <c r="G39" s="230" t="s">
        <v>946</v>
      </c>
      <c r="H39" s="231">
        <v>0</v>
      </c>
      <c r="I39" s="230"/>
      <c r="J39" s="231">
        <v>0</v>
      </c>
      <c r="K39" s="133">
        <f t="shared" si="0"/>
        <v>4.92</v>
      </c>
    </row>
    <row r="40" spans="1:11" s="126" customFormat="1" ht="22.5">
      <c r="A40" s="308">
        <v>31</v>
      </c>
      <c r="B40" s="63" t="s">
        <v>695</v>
      </c>
      <c r="C40" s="309" t="s">
        <v>732</v>
      </c>
      <c r="D40" s="63" t="s">
        <v>4</v>
      </c>
      <c r="E40" s="230" t="s">
        <v>945</v>
      </c>
      <c r="F40" s="231">
        <v>3.35</v>
      </c>
      <c r="G40" s="230" t="s">
        <v>946</v>
      </c>
      <c r="H40" s="231">
        <v>1.86</v>
      </c>
      <c r="I40" s="230"/>
      <c r="J40" s="231">
        <v>0</v>
      </c>
      <c r="K40" s="133">
        <f t="shared" si="0"/>
        <v>1.86</v>
      </c>
    </row>
    <row r="41" spans="1:11" ht="22.5">
      <c r="A41" s="308">
        <v>32</v>
      </c>
      <c r="B41" s="63" t="s">
        <v>696</v>
      </c>
      <c r="C41" s="309" t="s">
        <v>733</v>
      </c>
      <c r="D41" s="63" t="s">
        <v>82</v>
      </c>
      <c r="E41" s="230" t="s">
        <v>945</v>
      </c>
      <c r="F41" s="231">
        <v>19.74</v>
      </c>
      <c r="G41" s="230" t="s">
        <v>946</v>
      </c>
      <c r="H41" s="231">
        <v>16.9</v>
      </c>
      <c r="I41" s="230"/>
      <c r="J41" s="231">
        <v>0</v>
      </c>
      <c r="K41" s="133">
        <f t="shared" si="0"/>
        <v>16.9</v>
      </c>
    </row>
    <row r="42" spans="1:11" ht="11.25">
      <c r="A42" s="308">
        <v>33</v>
      </c>
      <c r="B42" s="63" t="s">
        <v>697</v>
      </c>
      <c r="C42" s="309" t="s">
        <v>1536</v>
      </c>
      <c r="D42" s="63" t="s">
        <v>82</v>
      </c>
      <c r="E42" s="230" t="s">
        <v>945</v>
      </c>
      <c r="F42" s="231">
        <v>3.09</v>
      </c>
      <c r="G42" s="230" t="s">
        <v>946</v>
      </c>
      <c r="H42" s="231">
        <v>1.69</v>
      </c>
      <c r="I42" s="230"/>
      <c r="J42" s="231">
        <v>0</v>
      </c>
      <c r="K42" s="133">
        <f t="shared" si="0"/>
        <v>1.69</v>
      </c>
    </row>
    <row r="43" spans="1:11" ht="11.25">
      <c r="A43" s="308">
        <v>34</v>
      </c>
      <c r="B43" s="63" t="s">
        <v>698</v>
      </c>
      <c r="C43" s="309" t="s">
        <v>776</v>
      </c>
      <c r="D43" s="63" t="s">
        <v>4</v>
      </c>
      <c r="E43" s="230" t="s">
        <v>945</v>
      </c>
      <c r="F43" s="231">
        <v>3.99</v>
      </c>
      <c r="G43" s="230" t="s">
        <v>946</v>
      </c>
      <c r="H43" s="231">
        <v>3.99</v>
      </c>
      <c r="I43" s="230"/>
      <c r="J43" s="231">
        <v>0</v>
      </c>
      <c r="K43" s="133">
        <f t="shared" si="0"/>
        <v>3.99</v>
      </c>
    </row>
    <row r="44" spans="1:11" ht="11.25">
      <c r="A44" s="308">
        <v>35</v>
      </c>
      <c r="B44" s="63" t="s">
        <v>699</v>
      </c>
      <c r="C44" s="309" t="s">
        <v>777</v>
      </c>
      <c r="D44" s="63" t="s">
        <v>4</v>
      </c>
      <c r="E44" s="230" t="s">
        <v>945</v>
      </c>
      <c r="F44" s="231">
        <v>3.99</v>
      </c>
      <c r="G44" s="230" t="s">
        <v>946</v>
      </c>
      <c r="H44" s="231">
        <v>2.07</v>
      </c>
      <c r="I44" s="230"/>
      <c r="J44" s="231">
        <v>0</v>
      </c>
      <c r="K44" s="133">
        <f t="shared" si="0"/>
        <v>2.07</v>
      </c>
    </row>
    <row r="45" spans="1:11" ht="11.25">
      <c r="A45" s="308">
        <v>36</v>
      </c>
      <c r="B45" s="63" t="s">
        <v>700</v>
      </c>
      <c r="C45" s="309" t="s">
        <v>778</v>
      </c>
      <c r="D45" s="63" t="s">
        <v>4</v>
      </c>
      <c r="E45" s="230" t="s">
        <v>945</v>
      </c>
      <c r="F45" s="231">
        <v>0.38</v>
      </c>
      <c r="G45" s="230" t="s">
        <v>946</v>
      </c>
      <c r="H45" s="231">
        <v>0.24</v>
      </c>
      <c r="I45" s="230"/>
      <c r="J45" s="231">
        <v>0</v>
      </c>
      <c r="K45" s="133">
        <f t="shared" si="0"/>
        <v>0.24</v>
      </c>
    </row>
    <row r="46" spans="1:11" ht="22.5">
      <c r="A46" s="308">
        <v>37</v>
      </c>
      <c r="B46" s="63" t="s">
        <v>701</v>
      </c>
      <c r="C46" s="309" t="s">
        <v>779</v>
      </c>
      <c r="D46" s="63" t="s">
        <v>4</v>
      </c>
      <c r="E46" s="230" t="s">
        <v>945</v>
      </c>
      <c r="F46" s="231">
        <v>8.82</v>
      </c>
      <c r="G46" s="230" t="s">
        <v>946</v>
      </c>
      <c r="H46" s="231">
        <v>6.76</v>
      </c>
      <c r="I46" s="230"/>
      <c r="J46" s="231">
        <v>0</v>
      </c>
      <c r="K46" s="133">
        <f t="shared" si="0"/>
        <v>6.76</v>
      </c>
    </row>
    <row r="47" spans="1:11" ht="22.5">
      <c r="A47" s="308">
        <v>38</v>
      </c>
      <c r="B47" s="63" t="s">
        <v>702</v>
      </c>
      <c r="C47" s="309" t="s">
        <v>780</v>
      </c>
      <c r="D47" s="63" t="s">
        <v>4</v>
      </c>
      <c r="E47" s="230" t="s">
        <v>945</v>
      </c>
      <c r="F47" s="231">
        <v>0.14</v>
      </c>
      <c r="G47" s="230" t="s">
        <v>946</v>
      </c>
      <c r="H47" s="231">
        <v>0.16</v>
      </c>
      <c r="I47" s="230"/>
      <c r="J47" s="231">
        <v>0</v>
      </c>
      <c r="K47" s="133">
        <f t="shared" si="0"/>
        <v>0.14</v>
      </c>
    </row>
    <row r="48" spans="1:11" s="126" customFormat="1" ht="22.5">
      <c r="A48" s="308">
        <v>39</v>
      </c>
      <c r="B48" s="63" t="s">
        <v>703</v>
      </c>
      <c r="C48" s="309" t="s">
        <v>781</v>
      </c>
      <c r="D48" s="63" t="s">
        <v>4</v>
      </c>
      <c r="E48" s="230" t="s">
        <v>945</v>
      </c>
      <c r="F48" s="231">
        <v>0.19</v>
      </c>
      <c r="G48" s="230" t="s">
        <v>946</v>
      </c>
      <c r="H48" s="231">
        <v>0</v>
      </c>
      <c r="I48" s="230"/>
      <c r="J48" s="231">
        <v>0</v>
      </c>
      <c r="K48" s="133">
        <f t="shared" si="0"/>
        <v>0.19</v>
      </c>
    </row>
    <row r="49" spans="1:11" s="126" customFormat="1" ht="22.5">
      <c r="A49" s="308">
        <v>40</v>
      </c>
      <c r="B49" s="63" t="s">
        <v>704</v>
      </c>
      <c r="C49" s="309" t="s">
        <v>782</v>
      </c>
      <c r="D49" s="63" t="s">
        <v>4</v>
      </c>
      <c r="E49" s="230" t="s">
        <v>945</v>
      </c>
      <c r="F49" s="231">
        <v>0.34</v>
      </c>
      <c r="G49" s="230" t="s">
        <v>946</v>
      </c>
      <c r="H49" s="231">
        <v>0.2</v>
      </c>
      <c r="I49" s="230"/>
      <c r="J49" s="231">
        <v>0</v>
      </c>
      <c r="K49" s="133">
        <f t="shared" si="0"/>
        <v>0.2</v>
      </c>
    </row>
    <row r="50" spans="1:11" s="126" customFormat="1" ht="11.25">
      <c r="A50" s="308">
        <v>41</v>
      </c>
      <c r="B50" s="63" t="s">
        <v>705</v>
      </c>
      <c r="C50" s="309" t="s">
        <v>783</v>
      </c>
      <c r="D50" s="63" t="s">
        <v>4</v>
      </c>
      <c r="E50" s="230" t="s">
        <v>945</v>
      </c>
      <c r="F50" s="231">
        <v>693</v>
      </c>
      <c r="G50" s="230" t="s">
        <v>946</v>
      </c>
      <c r="H50" s="231">
        <v>385</v>
      </c>
      <c r="I50" s="230"/>
      <c r="J50" s="231">
        <v>0</v>
      </c>
      <c r="K50" s="133">
        <f t="shared" si="0"/>
        <v>385</v>
      </c>
    </row>
    <row r="51" spans="1:11" s="126" customFormat="1" ht="22.5">
      <c r="A51" s="308">
        <v>42</v>
      </c>
      <c r="B51" s="63" t="s">
        <v>706</v>
      </c>
      <c r="C51" s="309" t="s">
        <v>784</v>
      </c>
      <c r="D51" s="63" t="s">
        <v>4</v>
      </c>
      <c r="E51" s="230" t="s">
        <v>945</v>
      </c>
      <c r="F51" s="231">
        <v>4.11</v>
      </c>
      <c r="G51" s="230" t="s">
        <v>946</v>
      </c>
      <c r="H51" s="231">
        <v>14.79</v>
      </c>
      <c r="I51" s="230"/>
      <c r="J51" s="231">
        <v>0</v>
      </c>
      <c r="K51" s="133">
        <f t="shared" si="0"/>
        <v>4.11</v>
      </c>
    </row>
    <row r="52" spans="1:11" ht="22.5">
      <c r="A52" s="308">
        <v>43</v>
      </c>
      <c r="B52" s="63" t="s">
        <v>707</v>
      </c>
      <c r="C52" s="309" t="s">
        <v>1091</v>
      </c>
      <c r="D52" s="63" t="s">
        <v>4</v>
      </c>
      <c r="E52" s="230" t="s">
        <v>1094</v>
      </c>
      <c r="F52" s="231">
        <v>570.9</v>
      </c>
      <c r="G52" s="230" t="s">
        <v>1092</v>
      </c>
      <c r="H52" s="231">
        <v>379.9</v>
      </c>
      <c r="I52" s="230" t="s">
        <v>1093</v>
      </c>
      <c r="J52" s="231">
        <v>699.8</v>
      </c>
      <c r="K52" s="133">
        <f t="shared" si="0"/>
        <v>570.9</v>
      </c>
    </row>
    <row r="53" spans="1:11" ht="22.5">
      <c r="A53" s="308">
        <v>44</v>
      </c>
      <c r="B53" s="63" t="s">
        <v>708</v>
      </c>
      <c r="C53" s="309" t="s">
        <v>785</v>
      </c>
      <c r="D53" s="63" t="s">
        <v>4</v>
      </c>
      <c r="E53" s="230" t="s">
        <v>968</v>
      </c>
      <c r="F53" s="231">
        <v>21.5</v>
      </c>
      <c r="G53" s="230" t="s">
        <v>1390</v>
      </c>
      <c r="H53" s="231">
        <v>12.8</v>
      </c>
      <c r="I53" s="230" t="s">
        <v>1542</v>
      </c>
      <c r="J53" s="231">
        <v>19.6</v>
      </c>
      <c r="K53" s="133">
        <f t="shared" si="0"/>
        <v>19.6</v>
      </c>
    </row>
    <row r="54" spans="1:11" ht="22.5">
      <c r="A54" s="308">
        <v>45</v>
      </c>
      <c r="B54" s="63" t="s">
        <v>709</v>
      </c>
      <c r="C54" s="309" t="s">
        <v>786</v>
      </c>
      <c r="D54" s="63" t="s">
        <v>4</v>
      </c>
      <c r="E54" s="230" t="s">
        <v>968</v>
      </c>
      <c r="F54" s="231">
        <v>159</v>
      </c>
      <c r="G54" s="230" t="s">
        <v>1390</v>
      </c>
      <c r="H54" s="231">
        <v>126.5</v>
      </c>
      <c r="I54" s="230" t="s">
        <v>1542</v>
      </c>
      <c r="J54" s="231">
        <v>139</v>
      </c>
      <c r="K54" s="133">
        <f t="shared" si="0"/>
        <v>139</v>
      </c>
    </row>
    <row r="55" spans="1:11" ht="22.5">
      <c r="A55" s="308">
        <v>46</v>
      </c>
      <c r="B55" s="63" t="s">
        <v>710</v>
      </c>
      <c r="C55" s="309" t="s">
        <v>787</v>
      </c>
      <c r="D55" s="63" t="s">
        <v>4</v>
      </c>
      <c r="E55" s="230" t="s">
        <v>968</v>
      </c>
      <c r="F55" s="231">
        <v>58.5</v>
      </c>
      <c r="G55" s="230"/>
      <c r="H55" s="231">
        <v>0</v>
      </c>
      <c r="I55" s="230" t="s">
        <v>1542</v>
      </c>
      <c r="J55" s="231">
        <v>55</v>
      </c>
      <c r="K55" s="133">
        <f t="shared" si="0"/>
        <v>55</v>
      </c>
    </row>
    <row r="56" spans="1:11" ht="33.75">
      <c r="A56" s="308">
        <v>47</v>
      </c>
      <c r="B56" s="63" t="s">
        <v>711</v>
      </c>
      <c r="C56" s="309" t="s">
        <v>788</v>
      </c>
      <c r="D56" s="63" t="s">
        <v>4</v>
      </c>
      <c r="E56" s="230" t="s">
        <v>968</v>
      </c>
      <c r="F56" s="231">
        <v>59.8</v>
      </c>
      <c r="G56" s="230"/>
      <c r="H56" s="231">
        <v>0</v>
      </c>
      <c r="I56" s="230" t="s">
        <v>1542</v>
      </c>
      <c r="J56" s="231">
        <v>57</v>
      </c>
      <c r="K56" s="133">
        <f t="shared" si="0"/>
        <v>57</v>
      </c>
    </row>
    <row r="57" spans="1:11" ht="22.5">
      <c r="A57" s="308">
        <v>48</v>
      </c>
      <c r="B57" s="63" t="s">
        <v>712</v>
      </c>
      <c r="C57" s="309" t="s">
        <v>789</v>
      </c>
      <c r="D57" s="63" t="s">
        <v>4</v>
      </c>
      <c r="E57" s="230" t="s">
        <v>968</v>
      </c>
      <c r="F57" s="231">
        <v>3.9</v>
      </c>
      <c r="G57" s="230"/>
      <c r="H57" s="231">
        <v>0</v>
      </c>
      <c r="I57" s="230" t="s">
        <v>1542</v>
      </c>
      <c r="J57" s="231">
        <v>4</v>
      </c>
      <c r="K57" s="133">
        <f t="shared" si="0"/>
        <v>3.9</v>
      </c>
    </row>
    <row r="58" spans="1:11" ht="22.5">
      <c r="A58" s="308">
        <v>49</v>
      </c>
      <c r="B58" s="63" t="s">
        <v>713</v>
      </c>
      <c r="C58" s="309" t="s">
        <v>790</v>
      </c>
      <c r="D58" s="63" t="s">
        <v>4</v>
      </c>
      <c r="E58" s="230" t="s">
        <v>968</v>
      </c>
      <c r="F58" s="231">
        <v>9.1</v>
      </c>
      <c r="G58" s="230"/>
      <c r="H58" s="231">
        <v>0</v>
      </c>
      <c r="I58" s="230"/>
      <c r="J58" s="231">
        <v>0</v>
      </c>
      <c r="K58" s="133">
        <f t="shared" si="0"/>
        <v>9.1</v>
      </c>
    </row>
    <row r="59" spans="1:11" ht="22.5">
      <c r="A59" s="308">
        <v>50</v>
      </c>
      <c r="B59" s="63" t="s">
        <v>714</v>
      </c>
      <c r="C59" s="309" t="s">
        <v>972</v>
      </c>
      <c r="D59" s="63" t="s">
        <v>4</v>
      </c>
      <c r="E59" s="230" t="s">
        <v>978</v>
      </c>
      <c r="F59" s="231">
        <v>408</v>
      </c>
      <c r="G59" s="230" t="s">
        <v>1335</v>
      </c>
      <c r="H59" s="231">
        <v>555</v>
      </c>
      <c r="I59" s="230" t="s">
        <v>1360</v>
      </c>
      <c r="J59" s="231">
        <v>774.8</v>
      </c>
      <c r="K59" s="133">
        <f t="shared" si="0"/>
        <v>555</v>
      </c>
    </row>
    <row r="60" spans="1:11" ht="22.5">
      <c r="A60" s="308">
        <v>51</v>
      </c>
      <c r="B60" s="63" t="s">
        <v>715</v>
      </c>
      <c r="C60" s="309" t="s">
        <v>973</v>
      </c>
      <c r="D60" s="63" t="s">
        <v>4</v>
      </c>
      <c r="E60" s="230" t="s">
        <v>978</v>
      </c>
      <c r="F60" s="231">
        <v>590</v>
      </c>
      <c r="G60" s="230" t="s">
        <v>1335</v>
      </c>
      <c r="H60" s="231">
        <v>796.8</v>
      </c>
      <c r="I60" s="230" t="s">
        <v>1360</v>
      </c>
      <c r="J60" s="231">
        <v>790</v>
      </c>
      <c r="K60" s="133">
        <f t="shared" si="0"/>
        <v>790</v>
      </c>
    </row>
    <row r="61" spans="1:11" ht="22.5">
      <c r="A61" s="308">
        <v>52</v>
      </c>
      <c r="B61" s="63" t="s">
        <v>716</v>
      </c>
      <c r="C61" s="309" t="s">
        <v>974</v>
      </c>
      <c r="D61" s="63" t="s">
        <v>4</v>
      </c>
      <c r="E61" s="230" t="s">
        <v>978</v>
      </c>
      <c r="F61" s="231">
        <v>670</v>
      </c>
      <c r="G61" s="230" t="s">
        <v>1335</v>
      </c>
      <c r="H61" s="231">
        <v>775</v>
      </c>
      <c r="I61" s="230" t="s">
        <v>1360</v>
      </c>
      <c r="J61" s="231">
        <v>1014.12</v>
      </c>
      <c r="K61" s="133">
        <f t="shared" si="0"/>
        <v>775</v>
      </c>
    </row>
    <row r="62" spans="1:11" ht="22.5">
      <c r="A62" s="308">
        <v>53</v>
      </c>
      <c r="B62" s="63" t="s">
        <v>717</v>
      </c>
      <c r="C62" s="309" t="s">
        <v>975</v>
      </c>
      <c r="D62" s="63" t="s">
        <v>4</v>
      </c>
      <c r="E62" s="230" t="s">
        <v>978</v>
      </c>
      <c r="F62" s="231">
        <v>3400</v>
      </c>
      <c r="G62" s="230" t="s">
        <v>1335</v>
      </c>
      <c r="H62" s="231">
        <v>2990</v>
      </c>
      <c r="I62" s="230" t="s">
        <v>1360</v>
      </c>
      <c r="J62" s="231">
        <v>2668.9</v>
      </c>
      <c r="K62" s="133">
        <f t="shared" si="0"/>
        <v>2990</v>
      </c>
    </row>
    <row r="63" spans="1:11" ht="22.5">
      <c r="A63" s="308">
        <v>54</v>
      </c>
      <c r="B63" s="63" t="s">
        <v>718</v>
      </c>
      <c r="C63" s="309" t="s">
        <v>977</v>
      </c>
      <c r="D63" s="63" t="s">
        <v>4</v>
      </c>
      <c r="E63" s="230" t="s">
        <v>978</v>
      </c>
      <c r="F63" s="231">
        <v>1900</v>
      </c>
      <c r="G63" s="230" t="s">
        <v>1335</v>
      </c>
      <c r="H63" s="231">
        <v>2550</v>
      </c>
      <c r="I63" s="230" t="s">
        <v>1360</v>
      </c>
      <c r="J63" s="231">
        <v>1862.2</v>
      </c>
      <c r="K63" s="133">
        <f t="shared" si="0"/>
        <v>1900</v>
      </c>
    </row>
    <row r="64" spans="1:11" ht="22.5">
      <c r="A64" s="308">
        <v>55</v>
      </c>
      <c r="B64" s="63" t="s">
        <v>719</v>
      </c>
      <c r="C64" s="309" t="s">
        <v>976</v>
      </c>
      <c r="D64" s="63" t="s">
        <v>4</v>
      </c>
      <c r="E64" s="230" t="s">
        <v>978</v>
      </c>
      <c r="F64" s="231">
        <v>2340</v>
      </c>
      <c r="G64" s="230" t="s">
        <v>1335</v>
      </c>
      <c r="H64" s="231">
        <v>3100</v>
      </c>
      <c r="I64" s="230" t="s">
        <v>1360</v>
      </c>
      <c r="J64" s="231">
        <v>2127.5</v>
      </c>
      <c r="K64" s="133">
        <f t="shared" si="0"/>
        <v>2340</v>
      </c>
    </row>
    <row r="65" spans="1:11" s="126" customFormat="1" ht="22.5">
      <c r="A65" s="356">
        <v>56</v>
      </c>
      <c r="B65" s="63" t="s">
        <v>720</v>
      </c>
      <c r="C65" s="357" t="s">
        <v>1458</v>
      </c>
      <c r="D65" s="63" t="s">
        <v>4</v>
      </c>
      <c r="E65" s="230" t="s">
        <v>1477</v>
      </c>
      <c r="F65" s="231">
        <v>1783</v>
      </c>
      <c r="G65" s="230" t="s">
        <v>1478</v>
      </c>
      <c r="H65" s="231">
        <v>15063</v>
      </c>
      <c r="I65" s="230"/>
      <c r="J65" s="231"/>
      <c r="K65" s="133">
        <f t="shared" si="0"/>
        <v>8423</v>
      </c>
    </row>
    <row r="66" spans="1:11" ht="22.5">
      <c r="A66" s="308">
        <v>57</v>
      </c>
      <c r="B66" s="63" t="s">
        <v>935</v>
      </c>
      <c r="C66" s="309" t="s">
        <v>937</v>
      </c>
      <c r="D66" s="63" t="s">
        <v>4</v>
      </c>
      <c r="E66" s="230" t="s">
        <v>955</v>
      </c>
      <c r="F66" s="231">
        <v>9900</v>
      </c>
      <c r="G66" s="230" t="s">
        <v>961</v>
      </c>
      <c r="H66" s="231">
        <v>15578.94</v>
      </c>
      <c r="I66" s="230"/>
      <c r="J66" s="231">
        <v>0</v>
      </c>
      <c r="K66" s="133">
        <f t="shared" si="0"/>
        <v>9900</v>
      </c>
    </row>
    <row r="67" spans="1:11" s="126" customFormat="1" ht="56.25">
      <c r="A67" s="308">
        <v>58</v>
      </c>
      <c r="B67" s="63" t="s">
        <v>936</v>
      </c>
      <c r="C67" s="309" t="s">
        <v>1463</v>
      </c>
      <c r="D67" s="63" t="s">
        <v>4</v>
      </c>
      <c r="E67" s="230"/>
      <c r="F67" s="231">
        <v>0</v>
      </c>
      <c r="G67" s="230" t="s">
        <v>1361</v>
      </c>
      <c r="H67" s="231">
        <v>672000</v>
      </c>
      <c r="I67" s="230"/>
      <c r="J67" s="231">
        <v>0</v>
      </c>
      <c r="K67" s="133">
        <f t="shared" si="0"/>
        <v>672000</v>
      </c>
    </row>
    <row r="68" spans="1:13" s="126" customFormat="1" ht="33.75">
      <c r="A68" s="308">
        <v>59</v>
      </c>
      <c r="B68" s="63" t="s">
        <v>1085</v>
      </c>
      <c r="C68" s="309" t="s">
        <v>1086</v>
      </c>
      <c r="D68" s="63" t="s">
        <v>4</v>
      </c>
      <c r="E68" s="230" t="s">
        <v>1342</v>
      </c>
      <c r="F68" s="231">
        <v>348418</v>
      </c>
      <c r="G68" s="230" t="s">
        <v>1361</v>
      </c>
      <c r="H68" s="231">
        <v>410200</v>
      </c>
      <c r="I68" s="230" t="s">
        <v>1406</v>
      </c>
      <c r="J68" s="231">
        <v>326329</v>
      </c>
      <c r="K68" s="133">
        <f>IF((MEDIAN(F68,H68,J68)=0),(LARGE(E68:J68,1)),(MEDIAN(F68,H68,J68)))</f>
        <v>348418</v>
      </c>
      <c r="M68" s="173"/>
    </row>
    <row r="69" spans="1:11" ht="22.5">
      <c r="A69" s="308">
        <v>60</v>
      </c>
      <c r="B69" s="63" t="s">
        <v>1110</v>
      </c>
      <c r="C69" s="309" t="s">
        <v>1111</v>
      </c>
      <c r="D69" s="63" t="s">
        <v>4</v>
      </c>
      <c r="E69" s="230" t="s">
        <v>1112</v>
      </c>
      <c r="F69" s="231">
        <v>1808.95</v>
      </c>
      <c r="G69" s="230" t="s">
        <v>1118</v>
      </c>
      <c r="H69" s="231">
        <v>1658.7</v>
      </c>
      <c r="I69" s="230" t="s">
        <v>1124</v>
      </c>
      <c r="J69" s="231">
        <v>1400</v>
      </c>
      <c r="K69" s="133">
        <f>IF((MEDIAN(F69,H69,J69)=0),(LARGE(E69:J69,1)),(MEDIAN(F69,H69,J69)))</f>
        <v>1658.7</v>
      </c>
    </row>
    <row r="70" spans="1:11" ht="22.5">
      <c r="A70" s="308">
        <v>61</v>
      </c>
      <c r="B70" s="63" t="s">
        <v>1129</v>
      </c>
      <c r="C70" s="309" t="s">
        <v>1334</v>
      </c>
      <c r="D70" s="63" t="s">
        <v>4</v>
      </c>
      <c r="E70" s="230" t="s">
        <v>1112</v>
      </c>
      <c r="F70" s="231">
        <v>780</v>
      </c>
      <c r="G70" s="230" t="s">
        <v>1118</v>
      </c>
      <c r="H70" s="231">
        <v>881.1</v>
      </c>
      <c r="I70" s="230" t="s">
        <v>1124</v>
      </c>
      <c r="J70" s="231">
        <v>900</v>
      </c>
      <c r="K70" s="133">
        <f>IF((MEDIAN(F70,H70,J70)=0),(LARGE(E70:J70,1)),(MEDIAN(F70,H70,J70)))</f>
        <v>881.1</v>
      </c>
    </row>
    <row r="71" spans="1:14" ht="22.5">
      <c r="A71" s="308">
        <v>62</v>
      </c>
      <c r="B71" s="63" t="s">
        <v>1130</v>
      </c>
      <c r="C71" s="309" t="s">
        <v>1131</v>
      </c>
      <c r="D71" s="63" t="s">
        <v>45</v>
      </c>
      <c r="E71" s="230" t="s">
        <v>1132</v>
      </c>
      <c r="F71" s="231">
        <v>3.7</v>
      </c>
      <c r="G71" s="230" t="s">
        <v>1118</v>
      </c>
      <c r="H71" s="231">
        <v>8.5</v>
      </c>
      <c r="I71" s="230" t="s">
        <v>1138</v>
      </c>
      <c r="J71" s="231">
        <v>4.45</v>
      </c>
      <c r="K71" s="386">
        <f>IF((MEDIAN(F71,H71,J71)=0),(LARGE(E71:J71,1)),(MEDIAN(F71,H71,J71)))</f>
        <v>4.45</v>
      </c>
      <c r="L71" s="119"/>
      <c r="M71" s="119"/>
      <c r="N71" s="119"/>
    </row>
    <row r="72" spans="1:14" ht="22.5">
      <c r="A72" s="311">
        <v>63</v>
      </c>
      <c r="B72" s="63" t="s">
        <v>1404</v>
      </c>
      <c r="C72" s="310" t="s">
        <v>1415</v>
      </c>
      <c r="D72" s="63" t="s">
        <v>45</v>
      </c>
      <c r="E72" s="230" t="s">
        <v>1413</v>
      </c>
      <c r="F72" s="231">
        <v>101</v>
      </c>
      <c r="G72" s="230" t="s">
        <v>1414</v>
      </c>
      <c r="H72" s="231">
        <v>108.89</v>
      </c>
      <c r="I72" s="230" t="s">
        <v>1406</v>
      </c>
      <c r="J72" s="231">
        <v>145.59</v>
      </c>
      <c r="K72" s="386">
        <f>IF((MEDIAN(F72,H72,J72)=0),(LARGE(E72:J72,1)),(MEDIAN(F72,H72,J72)))</f>
        <v>108.89</v>
      </c>
      <c r="L72" s="119"/>
      <c r="M72" s="119"/>
      <c r="N72" s="119"/>
    </row>
    <row r="73" spans="1:14" ht="22.5">
      <c r="A73" s="379">
        <v>64</v>
      </c>
      <c r="B73" s="376" t="s">
        <v>1510</v>
      </c>
      <c r="C73" s="375" t="s">
        <v>1508</v>
      </c>
      <c r="D73" s="376" t="s">
        <v>45</v>
      </c>
      <c r="E73" s="380" t="s">
        <v>1509</v>
      </c>
      <c r="F73" s="231">
        <v>170</v>
      </c>
      <c r="G73" s="380" t="s">
        <v>546</v>
      </c>
      <c r="H73" s="231"/>
      <c r="I73" s="380" t="s">
        <v>546</v>
      </c>
      <c r="J73" s="231"/>
      <c r="K73" s="386">
        <f>IF((MEDIAN(D73,F73,H73)=0),(LARGE(C73:H73,1)),(MEDIAN(D73,F73,H73)))</f>
        <v>170</v>
      </c>
      <c r="L73" s="144"/>
      <c r="M73" s="387"/>
      <c r="N73" s="119"/>
    </row>
    <row r="74" spans="1:14" ht="22.5">
      <c r="A74" s="379">
        <v>65</v>
      </c>
      <c r="B74" s="376" t="s">
        <v>1514</v>
      </c>
      <c r="C74" s="375" t="s">
        <v>1513</v>
      </c>
      <c r="D74" s="376" t="s">
        <v>45</v>
      </c>
      <c r="E74" s="380" t="s">
        <v>1509</v>
      </c>
      <c r="F74" s="231">
        <v>85</v>
      </c>
      <c r="G74" s="380" t="s">
        <v>546</v>
      </c>
      <c r="H74" s="231"/>
      <c r="I74" s="380" t="s">
        <v>546</v>
      </c>
      <c r="J74" s="231"/>
      <c r="K74" s="386">
        <f>IF((MEDIAN(D74,F74,H74)=0),(LARGE(C74:H74,1)),(MEDIAN(D74,F74,H74)))</f>
        <v>85</v>
      </c>
      <c r="L74" s="144"/>
      <c r="M74" s="387"/>
      <c r="N74" s="119"/>
    </row>
    <row r="75" spans="1:14" ht="11.25">
      <c r="A75" s="142"/>
      <c r="B75" s="127"/>
      <c r="C75" s="206"/>
      <c r="D75" s="127"/>
      <c r="E75" s="143"/>
      <c r="F75" s="144"/>
      <c r="G75" s="143"/>
      <c r="H75" s="144"/>
      <c r="I75" s="143"/>
      <c r="J75" s="144"/>
      <c r="K75" s="387"/>
      <c r="L75" s="119"/>
      <c r="M75" s="119"/>
      <c r="N75" s="119"/>
    </row>
    <row r="76" spans="1:14" ht="11.25">
      <c r="A76" s="142"/>
      <c r="B76" s="146" t="s">
        <v>348</v>
      </c>
      <c r="C76" s="207" t="s">
        <v>571</v>
      </c>
      <c r="D76" s="146" t="s">
        <v>348</v>
      </c>
      <c r="E76" s="13" t="s">
        <v>572</v>
      </c>
      <c r="G76" s="143"/>
      <c r="H76" s="146" t="s">
        <v>348</v>
      </c>
      <c r="I76" s="147" t="s">
        <v>1398</v>
      </c>
      <c r="J76" s="144"/>
      <c r="K76" s="387"/>
      <c r="L76" s="119"/>
      <c r="M76" s="119"/>
      <c r="N76" s="119"/>
    </row>
    <row r="77" spans="1:14" ht="11.25">
      <c r="A77" s="142"/>
      <c r="B77" s="146" t="s">
        <v>544</v>
      </c>
      <c r="C77" s="207" t="s">
        <v>990</v>
      </c>
      <c r="D77" s="146" t="s">
        <v>544</v>
      </c>
      <c r="E77" s="13" t="s">
        <v>993</v>
      </c>
      <c r="G77" s="143"/>
      <c r="H77" s="146" t="s">
        <v>544</v>
      </c>
      <c r="I77" s="147" t="s">
        <v>1399</v>
      </c>
      <c r="J77" s="144"/>
      <c r="K77" s="387"/>
      <c r="L77" s="119"/>
      <c r="M77" s="119"/>
      <c r="N77" s="119"/>
    </row>
    <row r="78" spans="1:11" ht="11.25">
      <c r="A78" s="142"/>
      <c r="B78" s="146" t="s">
        <v>349</v>
      </c>
      <c r="C78" s="207" t="s">
        <v>991</v>
      </c>
      <c r="D78" s="146" t="s">
        <v>349</v>
      </c>
      <c r="E78" s="13" t="s">
        <v>994</v>
      </c>
      <c r="G78" s="143"/>
      <c r="H78" s="146" t="s">
        <v>349</v>
      </c>
      <c r="I78" s="147" t="s">
        <v>1400</v>
      </c>
      <c r="J78" s="144"/>
      <c r="K78" s="226"/>
    </row>
    <row r="79" spans="1:11" ht="11.25">
      <c r="A79" s="142"/>
      <c r="B79" s="146" t="s">
        <v>350</v>
      </c>
      <c r="C79" s="207" t="s">
        <v>992</v>
      </c>
      <c r="D79" s="146" t="s">
        <v>350</v>
      </c>
      <c r="E79" s="13" t="s">
        <v>995</v>
      </c>
      <c r="G79" s="143"/>
      <c r="H79" s="146" t="s">
        <v>350</v>
      </c>
      <c r="I79" s="147" t="s">
        <v>1401</v>
      </c>
      <c r="J79" s="144"/>
      <c r="K79" s="226"/>
    </row>
    <row r="80" spans="1:11" ht="15">
      <c r="A80" s="142"/>
      <c r="B80" s="146" t="s">
        <v>545</v>
      </c>
      <c r="C80" s="207" t="s">
        <v>546</v>
      </c>
      <c r="D80" s="146" t="s">
        <v>545</v>
      </c>
      <c r="E80" s="13" t="s">
        <v>546</v>
      </c>
      <c r="G80" s="143"/>
      <c r="H80" s="146" t="s">
        <v>545</v>
      </c>
      <c r="I80" s="225" t="s">
        <v>1402</v>
      </c>
      <c r="J80" s="144"/>
      <c r="K80" s="226"/>
    </row>
    <row r="81" spans="1:11" ht="11.25">
      <c r="A81" s="142"/>
      <c r="B81" s="146" t="s">
        <v>351</v>
      </c>
      <c r="C81" s="207" t="s">
        <v>546</v>
      </c>
      <c r="D81" s="146" t="s">
        <v>351</v>
      </c>
      <c r="E81" s="13" t="s">
        <v>546</v>
      </c>
      <c r="G81" s="143"/>
      <c r="H81" s="146" t="s">
        <v>351</v>
      </c>
      <c r="I81" s="147" t="s">
        <v>1403</v>
      </c>
      <c r="J81" s="144"/>
      <c r="K81" s="226"/>
    </row>
    <row r="82" spans="1:11" ht="11.25">
      <c r="A82" s="142"/>
      <c r="B82" s="146" t="s">
        <v>352</v>
      </c>
      <c r="C82" s="208">
        <v>44314</v>
      </c>
      <c r="D82" s="146" t="s">
        <v>352</v>
      </c>
      <c r="E82" s="209">
        <v>44302</v>
      </c>
      <c r="F82" s="208"/>
      <c r="G82" s="143"/>
      <c r="H82" s="146" t="s">
        <v>352</v>
      </c>
      <c r="I82" s="208">
        <v>44312</v>
      </c>
      <c r="J82" s="144"/>
      <c r="K82" s="226"/>
    </row>
    <row r="83" spans="1:11" ht="11.25">
      <c r="A83" s="142"/>
      <c r="B83" s="146"/>
      <c r="C83" s="207"/>
      <c r="D83" s="146"/>
      <c r="G83" s="143"/>
      <c r="H83" s="146"/>
      <c r="I83" s="147"/>
      <c r="J83" s="144"/>
      <c r="K83" s="226"/>
    </row>
    <row r="84" spans="1:11" ht="11.25">
      <c r="A84" s="142"/>
      <c r="B84" s="146" t="s">
        <v>348</v>
      </c>
      <c r="C84" s="207" t="s">
        <v>582</v>
      </c>
      <c r="D84" s="146" t="s">
        <v>348</v>
      </c>
      <c r="E84" s="13" t="s">
        <v>577</v>
      </c>
      <c r="G84" s="143"/>
      <c r="H84" s="146" t="s">
        <v>348</v>
      </c>
      <c r="I84" s="147" t="s">
        <v>1000</v>
      </c>
      <c r="J84" s="144"/>
      <c r="K84" s="226"/>
    </row>
    <row r="85" spans="1:11" ht="11.25">
      <c r="A85" s="142"/>
      <c r="B85" s="146" t="s">
        <v>544</v>
      </c>
      <c r="C85" s="207" t="s">
        <v>583</v>
      </c>
      <c r="D85" s="146" t="s">
        <v>544</v>
      </c>
      <c r="E85" s="13" t="s">
        <v>578</v>
      </c>
      <c r="G85" s="143"/>
      <c r="H85" s="146" t="s">
        <v>544</v>
      </c>
      <c r="I85" s="147" t="s">
        <v>997</v>
      </c>
      <c r="J85" s="144"/>
      <c r="K85" s="226"/>
    </row>
    <row r="86" spans="1:11" ht="11.25">
      <c r="A86" s="142"/>
      <c r="B86" s="146" t="s">
        <v>349</v>
      </c>
      <c r="C86" s="207" t="s">
        <v>584</v>
      </c>
      <c r="D86" s="146" t="s">
        <v>349</v>
      </c>
      <c r="E86" s="13" t="s">
        <v>579</v>
      </c>
      <c r="G86" s="143"/>
      <c r="H86" s="146" t="s">
        <v>349</v>
      </c>
      <c r="I86" s="147" t="s">
        <v>998</v>
      </c>
      <c r="J86" s="144"/>
      <c r="K86" s="226"/>
    </row>
    <row r="87" spans="1:11" ht="11.25">
      <c r="A87" s="142"/>
      <c r="B87" s="146" t="s">
        <v>350</v>
      </c>
      <c r="C87" s="207" t="s">
        <v>585</v>
      </c>
      <c r="D87" s="146" t="s">
        <v>350</v>
      </c>
      <c r="E87" s="13" t="s">
        <v>580</v>
      </c>
      <c r="G87" s="143"/>
      <c r="H87" s="146" t="s">
        <v>350</v>
      </c>
      <c r="I87" s="147" t="s">
        <v>1001</v>
      </c>
      <c r="J87" s="144"/>
      <c r="K87" s="226"/>
    </row>
    <row r="88" spans="1:11" ht="15">
      <c r="A88" s="142"/>
      <c r="B88" s="146" t="s">
        <v>545</v>
      </c>
      <c r="C88" s="225" t="s">
        <v>586</v>
      </c>
      <c r="D88" s="146" t="s">
        <v>545</v>
      </c>
      <c r="E88" s="13" t="s">
        <v>546</v>
      </c>
      <c r="G88" s="143"/>
      <c r="H88" s="146" t="s">
        <v>545</v>
      </c>
      <c r="I88" s="225" t="s">
        <v>999</v>
      </c>
      <c r="J88" s="144"/>
      <c r="K88" s="226"/>
    </row>
    <row r="89" spans="1:11" ht="11.25">
      <c r="A89" s="142"/>
      <c r="B89" s="146" t="s">
        <v>351</v>
      </c>
      <c r="C89" s="207" t="s">
        <v>581</v>
      </c>
      <c r="D89" s="146" t="s">
        <v>351</v>
      </c>
      <c r="E89" s="13" t="s">
        <v>546</v>
      </c>
      <c r="G89" s="143"/>
      <c r="H89" s="146" t="s">
        <v>351</v>
      </c>
      <c r="I89" s="147" t="s">
        <v>546</v>
      </c>
      <c r="J89" s="144"/>
      <c r="K89" s="226"/>
    </row>
    <row r="90" spans="1:11" ht="11.25">
      <c r="A90" s="142"/>
      <c r="B90" s="146" t="s">
        <v>352</v>
      </c>
      <c r="C90" s="208">
        <v>44314</v>
      </c>
      <c r="D90" s="146" t="s">
        <v>352</v>
      </c>
      <c r="E90" s="208">
        <v>44314</v>
      </c>
      <c r="F90" s="208"/>
      <c r="G90" s="143"/>
      <c r="H90" s="146" t="s">
        <v>352</v>
      </c>
      <c r="I90" s="208">
        <v>44314</v>
      </c>
      <c r="J90" s="144"/>
      <c r="K90" s="226"/>
    </row>
    <row r="91" spans="1:11" ht="11.25">
      <c r="A91" s="142"/>
      <c r="B91" s="127"/>
      <c r="C91" s="206"/>
      <c r="D91" s="127"/>
      <c r="E91" s="143"/>
      <c r="F91" s="144"/>
      <c r="G91" s="143"/>
      <c r="H91" s="144"/>
      <c r="I91" s="143"/>
      <c r="J91" s="144"/>
      <c r="K91" s="226"/>
    </row>
    <row r="92" spans="1:11" ht="11.25">
      <c r="A92" s="142"/>
      <c r="B92" s="146" t="s">
        <v>348</v>
      </c>
      <c r="C92" s="207" t="s">
        <v>950</v>
      </c>
      <c r="D92" s="146" t="s">
        <v>348</v>
      </c>
      <c r="E92" s="13" t="s">
        <v>946</v>
      </c>
      <c r="G92" s="143"/>
      <c r="H92" s="146" t="s">
        <v>348</v>
      </c>
      <c r="I92" s="207" t="s">
        <v>1477</v>
      </c>
      <c r="J92" s="144"/>
      <c r="K92" s="226"/>
    </row>
    <row r="93" spans="1:11" ht="11.25">
      <c r="A93" s="142"/>
      <c r="B93" s="146" t="s">
        <v>544</v>
      </c>
      <c r="C93" s="207" t="s">
        <v>953</v>
      </c>
      <c r="D93" s="146" t="s">
        <v>544</v>
      </c>
      <c r="E93" s="13" t="s">
        <v>989</v>
      </c>
      <c r="G93" s="143"/>
      <c r="H93" s="146" t="s">
        <v>544</v>
      </c>
      <c r="I93" s="207" t="s">
        <v>1479</v>
      </c>
      <c r="J93" s="144"/>
      <c r="K93" s="226"/>
    </row>
    <row r="94" spans="1:11" ht="11.25">
      <c r="A94" s="142"/>
      <c r="B94" s="146" t="s">
        <v>349</v>
      </c>
      <c r="C94" s="207" t="s">
        <v>951</v>
      </c>
      <c r="D94" s="146" t="s">
        <v>349</v>
      </c>
      <c r="E94" s="13" t="s">
        <v>948</v>
      </c>
      <c r="G94" s="143"/>
      <c r="H94" s="146" t="s">
        <v>349</v>
      </c>
      <c r="I94" s="207" t="s">
        <v>1480</v>
      </c>
      <c r="J94" s="144"/>
      <c r="K94" s="226"/>
    </row>
    <row r="95" spans="1:11" ht="11.25">
      <c r="A95" s="142"/>
      <c r="B95" s="146" t="s">
        <v>350</v>
      </c>
      <c r="C95" s="207" t="s">
        <v>952</v>
      </c>
      <c r="D95" s="146" t="s">
        <v>350</v>
      </c>
      <c r="E95" s="13" t="s">
        <v>949</v>
      </c>
      <c r="G95" s="143"/>
      <c r="H95" s="146" t="s">
        <v>350</v>
      </c>
      <c r="I95" s="207" t="s">
        <v>1481</v>
      </c>
      <c r="J95" s="144"/>
      <c r="K95" s="226"/>
    </row>
    <row r="96" spans="1:11" ht="15">
      <c r="A96" s="142"/>
      <c r="B96" s="146" t="s">
        <v>545</v>
      </c>
      <c r="C96" s="223" t="s">
        <v>1395</v>
      </c>
      <c r="D96" s="146" t="s">
        <v>545</v>
      </c>
      <c r="E96" s="224" t="s">
        <v>1396</v>
      </c>
      <c r="G96" s="143"/>
      <c r="H96" s="146" t="s">
        <v>545</v>
      </c>
      <c r="I96" s="223" t="s">
        <v>1482</v>
      </c>
      <c r="J96" s="144"/>
      <c r="K96" s="226"/>
    </row>
    <row r="97" spans="1:11" ht="11.25">
      <c r="A97" s="142"/>
      <c r="B97" s="146" t="s">
        <v>351</v>
      </c>
      <c r="C97" s="207" t="s">
        <v>954</v>
      </c>
      <c r="D97" s="146" t="s">
        <v>351</v>
      </c>
      <c r="E97" s="13" t="s">
        <v>947</v>
      </c>
      <c r="G97" s="143"/>
      <c r="H97" s="146" t="s">
        <v>351</v>
      </c>
      <c r="I97" s="207"/>
      <c r="J97" s="144"/>
      <c r="K97" s="226"/>
    </row>
    <row r="98" spans="1:11" ht="11.25">
      <c r="A98" s="142"/>
      <c r="B98" s="146" t="s">
        <v>352</v>
      </c>
      <c r="C98" s="208">
        <v>44319</v>
      </c>
      <c r="D98" s="146" t="s">
        <v>352</v>
      </c>
      <c r="E98" s="209">
        <v>44302</v>
      </c>
      <c r="F98" s="208"/>
      <c r="G98" s="143"/>
      <c r="H98" s="146" t="s">
        <v>352</v>
      </c>
      <c r="I98" s="208">
        <v>44319</v>
      </c>
      <c r="J98" s="144"/>
      <c r="K98" s="226"/>
    </row>
    <row r="99" spans="1:11" ht="11.25">
      <c r="A99" s="142"/>
      <c r="B99" s="146"/>
      <c r="C99" s="207"/>
      <c r="D99" s="146"/>
      <c r="G99" s="143"/>
      <c r="H99" s="146"/>
      <c r="I99" s="147"/>
      <c r="J99" s="144"/>
      <c r="K99" s="226"/>
    </row>
    <row r="100" spans="1:11" ht="11.25">
      <c r="A100" s="142"/>
      <c r="B100" s="146" t="s">
        <v>348</v>
      </c>
      <c r="C100" s="207" t="s">
        <v>1097</v>
      </c>
      <c r="D100" s="146" t="s">
        <v>348</v>
      </c>
      <c r="E100" s="13" t="s">
        <v>1095</v>
      </c>
      <c r="G100" s="143"/>
      <c r="H100" s="146" t="s">
        <v>348</v>
      </c>
      <c r="I100" s="147" t="s">
        <v>1104</v>
      </c>
      <c r="J100" s="144"/>
      <c r="K100" s="226"/>
    </row>
    <row r="101" spans="1:11" ht="11.25">
      <c r="A101" s="142"/>
      <c r="B101" s="146" t="s">
        <v>544</v>
      </c>
      <c r="C101" s="207" t="s">
        <v>1096</v>
      </c>
      <c r="D101" s="146" t="s">
        <v>544</v>
      </c>
      <c r="E101" s="13" t="s">
        <v>1106</v>
      </c>
      <c r="G101" s="143"/>
      <c r="H101" s="146" t="s">
        <v>544</v>
      </c>
      <c r="I101" s="147" t="s">
        <v>1105</v>
      </c>
      <c r="J101" s="144"/>
      <c r="K101" s="226"/>
    </row>
    <row r="102" spans="1:11" ht="11.25">
      <c r="A102" s="142"/>
      <c r="B102" s="146" t="s">
        <v>349</v>
      </c>
      <c r="C102" s="207" t="s">
        <v>1098</v>
      </c>
      <c r="D102" s="146" t="s">
        <v>349</v>
      </c>
      <c r="E102" s="13" t="s">
        <v>1107</v>
      </c>
      <c r="G102" s="143"/>
      <c r="H102" s="146" t="s">
        <v>349</v>
      </c>
      <c r="I102" s="147" t="s">
        <v>1103</v>
      </c>
      <c r="J102" s="144"/>
      <c r="K102" s="226"/>
    </row>
    <row r="103" spans="1:11" ht="11.25">
      <c r="A103" s="142" t="s">
        <v>957</v>
      </c>
      <c r="B103" s="146" t="s">
        <v>350</v>
      </c>
      <c r="C103" s="207" t="s">
        <v>1099</v>
      </c>
      <c r="D103" s="146" t="s">
        <v>350</v>
      </c>
      <c r="E103" s="13" t="s">
        <v>1108</v>
      </c>
      <c r="G103" s="143"/>
      <c r="H103" s="146" t="s">
        <v>350</v>
      </c>
      <c r="I103" s="147" t="s">
        <v>1102</v>
      </c>
      <c r="J103" s="144"/>
      <c r="K103" s="226"/>
    </row>
    <row r="104" spans="1:11" ht="15">
      <c r="A104" s="142"/>
      <c r="B104" s="146" t="s">
        <v>545</v>
      </c>
      <c r="C104" s="223" t="s">
        <v>1100</v>
      </c>
      <c r="D104" s="146" t="s">
        <v>545</v>
      </c>
      <c r="E104" s="224" t="s">
        <v>1109</v>
      </c>
      <c r="G104" s="143"/>
      <c r="H104" s="146" t="s">
        <v>545</v>
      </c>
      <c r="I104" s="225" t="s">
        <v>1101</v>
      </c>
      <c r="J104" s="144"/>
      <c r="K104" s="226"/>
    </row>
    <row r="105" spans="1:11" ht="11.25">
      <c r="A105" s="142"/>
      <c r="B105" s="146" t="s">
        <v>351</v>
      </c>
      <c r="C105" s="207" t="s">
        <v>546</v>
      </c>
      <c r="D105" s="146" t="s">
        <v>351</v>
      </c>
      <c r="E105" s="13" t="s">
        <v>546</v>
      </c>
      <c r="G105" s="143"/>
      <c r="H105" s="146" t="s">
        <v>351</v>
      </c>
      <c r="I105" s="147" t="s">
        <v>546</v>
      </c>
      <c r="J105" s="144"/>
      <c r="K105" s="226"/>
    </row>
    <row r="106" spans="1:11" ht="11.25">
      <c r="A106" s="142"/>
      <c r="B106" s="146" t="s">
        <v>352</v>
      </c>
      <c r="C106" s="208">
        <v>44319</v>
      </c>
      <c r="D106" s="146" t="s">
        <v>352</v>
      </c>
      <c r="E106" s="208">
        <v>44319</v>
      </c>
      <c r="F106" s="208"/>
      <c r="G106" s="143"/>
      <c r="H106" s="146" t="s">
        <v>352</v>
      </c>
      <c r="I106" s="208">
        <v>44319</v>
      </c>
      <c r="J106" s="144"/>
      <c r="K106" s="226"/>
    </row>
    <row r="107" spans="1:11" ht="11.25">
      <c r="A107" s="142"/>
      <c r="B107" s="146"/>
      <c r="C107" s="207"/>
      <c r="D107" s="146"/>
      <c r="G107" s="143"/>
      <c r="H107" s="146"/>
      <c r="I107" s="147"/>
      <c r="J107" s="144"/>
      <c r="K107" s="226"/>
    </row>
    <row r="108" spans="1:11" ht="11.25">
      <c r="A108" s="142"/>
      <c r="B108" s="146" t="s">
        <v>348</v>
      </c>
      <c r="C108" s="207" t="s">
        <v>987</v>
      </c>
      <c r="D108" s="146" t="s">
        <v>348</v>
      </c>
      <c r="E108" s="13" t="s">
        <v>962</v>
      </c>
      <c r="G108" s="143"/>
      <c r="H108" s="146" t="s">
        <v>348</v>
      </c>
      <c r="I108" s="147" t="s">
        <v>1355</v>
      </c>
      <c r="J108" s="144"/>
      <c r="K108" s="226"/>
    </row>
    <row r="109" spans="1:11" ht="11.25">
      <c r="A109" s="142"/>
      <c r="B109" s="146" t="s">
        <v>544</v>
      </c>
      <c r="C109" s="207" t="s">
        <v>988</v>
      </c>
      <c r="D109" s="146" t="s">
        <v>544</v>
      </c>
      <c r="E109" s="13" t="s">
        <v>966</v>
      </c>
      <c r="G109" s="143"/>
      <c r="H109" s="146" t="s">
        <v>544</v>
      </c>
      <c r="I109" s="147" t="s">
        <v>1356</v>
      </c>
      <c r="J109" s="144"/>
      <c r="K109" s="226"/>
    </row>
    <row r="110" spans="1:11" ht="11.25">
      <c r="A110" s="142"/>
      <c r="B110" s="146" t="s">
        <v>349</v>
      </c>
      <c r="C110" s="207" t="s">
        <v>956</v>
      </c>
      <c r="D110" s="146" t="s">
        <v>349</v>
      </c>
      <c r="E110" s="13" t="s">
        <v>967</v>
      </c>
      <c r="G110" s="143"/>
      <c r="H110" s="146" t="s">
        <v>349</v>
      </c>
      <c r="I110" s="147" t="s">
        <v>1357</v>
      </c>
      <c r="J110" s="144"/>
      <c r="K110" s="226"/>
    </row>
    <row r="111" spans="1:11" ht="11.25">
      <c r="A111" s="142" t="s">
        <v>957</v>
      </c>
      <c r="B111" s="146" t="s">
        <v>350</v>
      </c>
      <c r="C111" s="207" t="s">
        <v>958</v>
      </c>
      <c r="D111" s="146" t="s">
        <v>350</v>
      </c>
      <c r="E111" s="13" t="s">
        <v>964</v>
      </c>
      <c r="G111" s="143"/>
      <c r="H111" s="146" t="s">
        <v>350</v>
      </c>
      <c r="I111" s="147" t="s">
        <v>1358</v>
      </c>
      <c r="J111" s="144"/>
      <c r="K111" s="226"/>
    </row>
    <row r="112" spans="1:11" ht="15">
      <c r="A112" s="142"/>
      <c r="B112" s="146" t="s">
        <v>545</v>
      </c>
      <c r="C112" s="223" t="s">
        <v>959</v>
      </c>
      <c r="D112" s="146" t="s">
        <v>545</v>
      </c>
      <c r="E112" s="224" t="s">
        <v>965</v>
      </c>
      <c r="G112" s="143"/>
      <c r="H112" s="146" t="s">
        <v>545</v>
      </c>
      <c r="I112" s="225" t="s">
        <v>1359</v>
      </c>
      <c r="J112" s="144"/>
      <c r="K112" s="226"/>
    </row>
    <row r="113" spans="1:11" ht="11.25">
      <c r="A113" s="142"/>
      <c r="B113" s="146" t="s">
        <v>351</v>
      </c>
      <c r="C113" s="207" t="s">
        <v>960</v>
      </c>
      <c r="D113" s="146" t="s">
        <v>351</v>
      </c>
      <c r="E113" s="13" t="s">
        <v>963</v>
      </c>
      <c r="G113" s="143"/>
      <c r="H113" s="146" t="s">
        <v>351</v>
      </c>
      <c r="I113" s="147" t="s">
        <v>546</v>
      </c>
      <c r="J113" s="144"/>
      <c r="K113" s="226"/>
    </row>
    <row r="114" spans="1:11" ht="11.25">
      <c r="A114" s="142"/>
      <c r="B114" s="146" t="s">
        <v>352</v>
      </c>
      <c r="C114" s="208">
        <v>44319</v>
      </c>
      <c r="D114" s="146" t="s">
        <v>352</v>
      </c>
      <c r="E114" s="208">
        <v>44312</v>
      </c>
      <c r="F114" s="208"/>
      <c r="G114" s="143"/>
      <c r="H114" s="146" t="s">
        <v>352</v>
      </c>
      <c r="I114" s="208">
        <v>44319</v>
      </c>
      <c r="J114" s="144"/>
      <c r="K114" s="226"/>
    </row>
    <row r="115" spans="1:11" ht="11.25">
      <c r="A115" s="142"/>
      <c r="B115" s="146"/>
      <c r="C115" s="207"/>
      <c r="D115" s="146"/>
      <c r="G115" s="143"/>
      <c r="H115" s="146"/>
      <c r="I115" s="147"/>
      <c r="J115" s="144"/>
      <c r="K115" s="226"/>
    </row>
    <row r="116" spans="1:11" ht="11.25">
      <c r="A116" s="142"/>
      <c r="B116" s="146" t="s">
        <v>348</v>
      </c>
      <c r="C116" s="207" t="s">
        <v>968</v>
      </c>
      <c r="D116" s="146" t="s">
        <v>348</v>
      </c>
      <c r="E116" s="13" t="s">
        <v>1392</v>
      </c>
      <c r="G116" s="143"/>
      <c r="H116" s="146" t="s">
        <v>348</v>
      </c>
      <c r="I116" s="147" t="s">
        <v>1407</v>
      </c>
      <c r="J116" s="144"/>
      <c r="K116" s="226"/>
    </row>
    <row r="117" spans="1:11" ht="11.25">
      <c r="A117" s="142"/>
      <c r="B117" s="146" t="s">
        <v>544</v>
      </c>
      <c r="C117" s="207" t="s">
        <v>985</v>
      </c>
      <c r="D117" s="146" t="s">
        <v>544</v>
      </c>
      <c r="E117" s="13" t="s">
        <v>1391</v>
      </c>
      <c r="G117" s="143"/>
      <c r="H117" s="146" t="s">
        <v>544</v>
      </c>
      <c r="I117" s="147" t="s">
        <v>1412</v>
      </c>
      <c r="J117" s="144"/>
      <c r="K117" s="226"/>
    </row>
    <row r="118" spans="1:11" ht="11.25">
      <c r="A118" s="142"/>
      <c r="B118" s="146" t="s">
        <v>349</v>
      </c>
      <c r="C118" s="207" t="s">
        <v>986</v>
      </c>
      <c r="D118" s="146" t="s">
        <v>349</v>
      </c>
      <c r="E118" s="13" t="s">
        <v>1393</v>
      </c>
      <c r="G118" s="143"/>
      <c r="H118" s="146" t="s">
        <v>349</v>
      </c>
      <c r="I118" s="147" t="s">
        <v>1408</v>
      </c>
      <c r="J118" s="144"/>
      <c r="K118" s="226"/>
    </row>
    <row r="119" spans="1:11" ht="11.25">
      <c r="A119" s="142" t="s">
        <v>957</v>
      </c>
      <c r="B119" s="146" t="s">
        <v>350</v>
      </c>
      <c r="C119" s="207" t="s">
        <v>969</v>
      </c>
      <c r="D119" s="146" t="s">
        <v>350</v>
      </c>
      <c r="E119" s="13" t="s">
        <v>1394</v>
      </c>
      <c r="G119" s="143"/>
      <c r="H119" s="146" t="s">
        <v>350</v>
      </c>
      <c r="I119" s="147" t="s">
        <v>1409</v>
      </c>
      <c r="J119" s="144"/>
      <c r="K119" s="226"/>
    </row>
    <row r="120" spans="1:11" ht="15">
      <c r="A120" s="142"/>
      <c r="B120" s="146" t="s">
        <v>545</v>
      </c>
      <c r="C120" s="223" t="s">
        <v>970</v>
      </c>
      <c r="D120" s="146" t="s">
        <v>545</v>
      </c>
      <c r="E120" s="224" t="s">
        <v>546</v>
      </c>
      <c r="G120" s="143"/>
      <c r="H120" s="146" t="s">
        <v>545</v>
      </c>
      <c r="I120" s="225" t="s">
        <v>1410</v>
      </c>
      <c r="J120" s="144"/>
      <c r="K120" s="226"/>
    </row>
    <row r="121" spans="1:11" ht="11.25">
      <c r="A121" s="142"/>
      <c r="B121" s="146" t="s">
        <v>351</v>
      </c>
      <c r="C121" s="207" t="s">
        <v>971</v>
      </c>
      <c r="D121" s="146" t="s">
        <v>351</v>
      </c>
      <c r="E121" s="13" t="s">
        <v>546</v>
      </c>
      <c r="G121" s="143"/>
      <c r="H121" s="146" t="s">
        <v>351</v>
      </c>
      <c r="I121" s="147" t="s">
        <v>1411</v>
      </c>
      <c r="J121" s="144"/>
      <c r="K121" s="226"/>
    </row>
    <row r="122" spans="1:11" ht="11.25">
      <c r="A122" s="142"/>
      <c r="B122" s="146" t="s">
        <v>352</v>
      </c>
      <c r="C122" s="208">
        <v>44320</v>
      </c>
      <c r="D122" s="146" t="s">
        <v>352</v>
      </c>
      <c r="E122" s="208">
        <v>44320</v>
      </c>
      <c r="F122" s="208"/>
      <c r="G122" s="143"/>
      <c r="H122" s="146" t="s">
        <v>352</v>
      </c>
      <c r="I122" s="208">
        <v>44320</v>
      </c>
      <c r="J122" s="144"/>
      <c r="K122" s="226"/>
    </row>
    <row r="123" spans="1:11" ht="11.25">
      <c r="A123" s="142"/>
      <c r="B123" s="146"/>
      <c r="C123" s="207"/>
      <c r="D123" s="146"/>
      <c r="G123" s="143"/>
      <c r="H123" s="146"/>
      <c r="I123" s="147"/>
      <c r="J123" s="144"/>
      <c r="K123" s="226"/>
    </row>
    <row r="124" spans="1:11" ht="11.25">
      <c r="A124" s="142"/>
      <c r="B124" s="146" t="s">
        <v>348</v>
      </c>
      <c r="C124" s="207" t="s">
        <v>982</v>
      </c>
      <c r="D124" s="146" t="s">
        <v>348</v>
      </c>
      <c r="E124" s="13" t="s">
        <v>1341</v>
      </c>
      <c r="G124" s="143"/>
      <c r="H124" s="146" t="s">
        <v>348</v>
      </c>
      <c r="I124" s="147" t="s">
        <v>1127</v>
      </c>
      <c r="J124" s="144"/>
      <c r="K124" s="226"/>
    </row>
    <row r="125" spans="1:11" ht="11.25">
      <c r="A125" s="142"/>
      <c r="B125" s="146" t="s">
        <v>544</v>
      </c>
      <c r="C125" s="207" t="s">
        <v>983</v>
      </c>
      <c r="D125" s="146" t="s">
        <v>544</v>
      </c>
      <c r="E125" s="13" t="s">
        <v>1340</v>
      </c>
      <c r="G125" s="143"/>
      <c r="H125" s="146" t="s">
        <v>544</v>
      </c>
      <c r="I125" s="147" t="s">
        <v>1128</v>
      </c>
      <c r="J125" s="144"/>
      <c r="K125" s="226"/>
    </row>
    <row r="126" spans="1:11" ht="11.25">
      <c r="A126" s="142"/>
      <c r="B126" s="146" t="s">
        <v>349</v>
      </c>
      <c r="C126" s="207" t="s">
        <v>979</v>
      </c>
      <c r="D126" s="146" t="s">
        <v>349</v>
      </c>
      <c r="E126" s="13" t="s">
        <v>1336</v>
      </c>
      <c r="G126" s="143"/>
      <c r="H126" s="146" t="s">
        <v>349</v>
      </c>
      <c r="I126" s="147" t="s">
        <v>546</v>
      </c>
      <c r="J126" s="144"/>
      <c r="K126" s="226"/>
    </row>
    <row r="127" spans="1:11" ht="11.25">
      <c r="A127" s="142" t="s">
        <v>957</v>
      </c>
      <c r="B127" s="146" t="s">
        <v>350</v>
      </c>
      <c r="C127" s="207" t="s">
        <v>980</v>
      </c>
      <c r="D127" s="146" t="s">
        <v>350</v>
      </c>
      <c r="E127" s="13" t="s">
        <v>1337</v>
      </c>
      <c r="G127" s="143"/>
      <c r="H127" s="146" t="s">
        <v>350</v>
      </c>
      <c r="I127" s="147" t="s">
        <v>1126</v>
      </c>
      <c r="J127" s="144"/>
      <c r="K127" s="226"/>
    </row>
    <row r="128" spans="1:11" ht="15">
      <c r="A128" s="142"/>
      <c r="B128" s="146" t="s">
        <v>545</v>
      </c>
      <c r="C128" s="223" t="s">
        <v>984</v>
      </c>
      <c r="D128" s="146" t="s">
        <v>545</v>
      </c>
      <c r="E128" s="224" t="s">
        <v>1338</v>
      </c>
      <c r="G128" s="143"/>
      <c r="H128" s="146" t="s">
        <v>545</v>
      </c>
      <c r="I128" s="225" t="s">
        <v>1125</v>
      </c>
      <c r="J128" s="144"/>
      <c r="K128" s="226"/>
    </row>
    <row r="129" spans="1:11" ht="11.25">
      <c r="A129" s="142"/>
      <c r="B129" s="146" t="s">
        <v>351</v>
      </c>
      <c r="C129" s="207" t="s">
        <v>981</v>
      </c>
      <c r="D129" s="146" t="s">
        <v>351</v>
      </c>
      <c r="E129" s="13" t="s">
        <v>1339</v>
      </c>
      <c r="G129" s="143"/>
      <c r="H129" s="146" t="s">
        <v>351</v>
      </c>
      <c r="I129" s="147" t="s">
        <v>546</v>
      </c>
      <c r="J129" s="144"/>
      <c r="K129" s="226"/>
    </row>
    <row r="130" spans="1:11" ht="11.25">
      <c r="A130" s="142"/>
      <c r="B130" s="146" t="s">
        <v>352</v>
      </c>
      <c r="C130" s="208">
        <v>44312</v>
      </c>
      <c r="D130" s="146" t="s">
        <v>352</v>
      </c>
      <c r="E130" s="209">
        <v>44302</v>
      </c>
      <c r="F130" s="208"/>
      <c r="G130" s="143"/>
      <c r="H130" s="146" t="s">
        <v>352</v>
      </c>
      <c r="I130" s="208">
        <v>44320</v>
      </c>
      <c r="J130" s="144"/>
      <c r="K130" s="226"/>
    </row>
    <row r="131" spans="1:11" ht="11.25">
      <c r="A131" s="142"/>
      <c r="B131" s="146"/>
      <c r="C131" s="207"/>
      <c r="D131" s="146"/>
      <c r="G131" s="143"/>
      <c r="H131" s="146"/>
      <c r="I131" s="147"/>
      <c r="J131" s="144"/>
      <c r="K131" s="226"/>
    </row>
    <row r="132" spans="1:11" ht="11.25">
      <c r="A132" s="142"/>
      <c r="B132" s="146" t="s">
        <v>348</v>
      </c>
      <c r="C132" s="207" t="s">
        <v>1343</v>
      </c>
      <c r="D132" s="146" t="s">
        <v>348</v>
      </c>
      <c r="E132" s="13" t="s">
        <v>1349</v>
      </c>
      <c r="G132" s="143"/>
      <c r="H132" s="146" t="s">
        <v>348</v>
      </c>
      <c r="I132" s="147" t="s">
        <v>1141</v>
      </c>
      <c r="J132" s="144"/>
      <c r="K132" s="226"/>
    </row>
    <row r="133" spans="1:11" ht="11.25">
      <c r="A133" s="142"/>
      <c r="B133" s="146" t="s">
        <v>544</v>
      </c>
      <c r="C133" s="207" t="s">
        <v>1344</v>
      </c>
      <c r="D133" s="146" t="s">
        <v>544</v>
      </c>
      <c r="E133" s="13" t="s">
        <v>1354</v>
      </c>
      <c r="G133" s="143"/>
      <c r="H133" s="146" t="s">
        <v>544</v>
      </c>
      <c r="I133" s="147" t="s">
        <v>1142</v>
      </c>
      <c r="J133" s="144"/>
      <c r="K133" s="226"/>
    </row>
    <row r="134" spans="1:11" ht="11.25">
      <c r="A134" s="142"/>
      <c r="B134" s="146" t="s">
        <v>349</v>
      </c>
      <c r="C134" s="207" t="s">
        <v>1345</v>
      </c>
      <c r="D134" s="146" t="s">
        <v>349</v>
      </c>
      <c r="E134" s="13" t="s">
        <v>1350</v>
      </c>
      <c r="G134" s="143"/>
      <c r="H134" s="146" t="s">
        <v>349</v>
      </c>
      <c r="I134" s="147" t="s">
        <v>1143</v>
      </c>
      <c r="J134" s="144"/>
      <c r="K134" s="226"/>
    </row>
    <row r="135" spans="1:11" ht="11.25">
      <c r="A135" s="142" t="s">
        <v>957</v>
      </c>
      <c r="B135" s="146" t="s">
        <v>350</v>
      </c>
      <c r="C135" s="207" t="s">
        <v>1346</v>
      </c>
      <c r="D135" s="146" t="s">
        <v>350</v>
      </c>
      <c r="E135" s="13" t="s">
        <v>1351</v>
      </c>
      <c r="G135" s="143"/>
      <c r="H135" s="146" t="s">
        <v>350</v>
      </c>
      <c r="I135" s="147" t="s">
        <v>1140</v>
      </c>
      <c r="J135" s="144"/>
      <c r="K135" s="226"/>
    </row>
    <row r="136" spans="1:11" ht="15">
      <c r="A136" s="142"/>
      <c r="B136" s="146" t="s">
        <v>545</v>
      </c>
      <c r="C136" s="223" t="s">
        <v>1347</v>
      </c>
      <c r="D136" s="146" t="s">
        <v>545</v>
      </c>
      <c r="E136" s="224" t="s">
        <v>1352</v>
      </c>
      <c r="G136" s="143"/>
      <c r="H136" s="146" t="s">
        <v>545</v>
      </c>
      <c r="I136" s="225" t="s">
        <v>1139</v>
      </c>
      <c r="J136" s="144"/>
      <c r="K136" s="226"/>
    </row>
    <row r="137" spans="1:11" ht="11.25">
      <c r="A137" s="142"/>
      <c r="B137" s="146" t="s">
        <v>351</v>
      </c>
      <c r="C137" s="207" t="s">
        <v>1348</v>
      </c>
      <c r="D137" s="146" t="s">
        <v>351</v>
      </c>
      <c r="E137" s="13" t="s">
        <v>1353</v>
      </c>
      <c r="G137" s="143"/>
      <c r="H137" s="146" t="s">
        <v>351</v>
      </c>
      <c r="I137" s="147" t="s">
        <v>546</v>
      </c>
      <c r="J137" s="144"/>
      <c r="K137" s="226"/>
    </row>
    <row r="138" spans="1:11" ht="11.25">
      <c r="A138" s="142"/>
      <c r="B138" s="146" t="s">
        <v>352</v>
      </c>
      <c r="C138" s="209">
        <v>44319</v>
      </c>
      <c r="D138" s="146" t="s">
        <v>352</v>
      </c>
      <c r="E138" s="209">
        <v>44319</v>
      </c>
      <c r="F138" s="208"/>
      <c r="G138" s="143"/>
      <c r="H138" s="146" t="s">
        <v>352</v>
      </c>
      <c r="I138" s="209">
        <v>44319</v>
      </c>
      <c r="J138" s="144"/>
      <c r="K138" s="226"/>
    </row>
    <row r="139" spans="1:11" ht="11.25">
      <c r="A139" s="142"/>
      <c r="B139" s="146"/>
      <c r="C139" s="207"/>
      <c r="D139" s="146"/>
      <c r="G139" s="143"/>
      <c r="H139" s="146"/>
      <c r="I139" s="147"/>
      <c r="J139" s="144"/>
      <c r="K139" s="226"/>
    </row>
    <row r="140" spans="1:11" ht="11.25">
      <c r="A140" s="142"/>
      <c r="B140" s="146" t="s">
        <v>348</v>
      </c>
      <c r="C140" s="207" t="s">
        <v>1113</v>
      </c>
      <c r="D140" s="146" t="s">
        <v>348</v>
      </c>
      <c r="E140" s="13" t="s">
        <v>1120</v>
      </c>
      <c r="G140" s="143"/>
      <c r="H140" s="146" t="s">
        <v>348</v>
      </c>
      <c r="I140" s="13" t="s">
        <v>1416</v>
      </c>
      <c r="K140" s="226"/>
    </row>
    <row r="141" spans="1:11" ht="11.25">
      <c r="A141" s="142"/>
      <c r="B141" s="146" t="s">
        <v>544</v>
      </c>
      <c r="C141" s="207" t="s">
        <v>1114</v>
      </c>
      <c r="D141" s="146" t="s">
        <v>544</v>
      </c>
      <c r="E141" s="13" t="s">
        <v>1119</v>
      </c>
      <c r="G141" s="143"/>
      <c r="H141" s="146" t="s">
        <v>544</v>
      </c>
      <c r="I141" s="13" t="s">
        <v>1417</v>
      </c>
      <c r="K141" s="226"/>
    </row>
    <row r="142" spans="1:11" ht="11.25">
      <c r="A142" s="142"/>
      <c r="B142" s="146" t="s">
        <v>349</v>
      </c>
      <c r="C142" s="207" t="s">
        <v>1115</v>
      </c>
      <c r="D142" s="146" t="s">
        <v>349</v>
      </c>
      <c r="E142" s="13" t="s">
        <v>1121</v>
      </c>
      <c r="G142" s="143"/>
      <c r="H142" s="146" t="s">
        <v>349</v>
      </c>
      <c r="I142" s="13" t="s">
        <v>1418</v>
      </c>
      <c r="K142" s="226"/>
    </row>
    <row r="143" spans="1:11" ht="11.25">
      <c r="A143" s="142" t="s">
        <v>957</v>
      </c>
      <c r="B143" s="146" t="s">
        <v>350</v>
      </c>
      <c r="C143" s="207" t="s">
        <v>1116</v>
      </c>
      <c r="D143" s="146" t="s">
        <v>350</v>
      </c>
      <c r="E143" s="13" t="s">
        <v>1122</v>
      </c>
      <c r="G143" s="143"/>
      <c r="H143" s="146" t="s">
        <v>350</v>
      </c>
      <c r="I143" s="13" t="s">
        <v>1419</v>
      </c>
      <c r="K143" s="226"/>
    </row>
    <row r="144" spans="1:11" ht="15">
      <c r="A144" s="142"/>
      <c r="B144" s="146" t="s">
        <v>545</v>
      </c>
      <c r="C144" s="223" t="s">
        <v>1117</v>
      </c>
      <c r="D144" s="146" t="s">
        <v>545</v>
      </c>
      <c r="E144" s="224" t="s">
        <v>1123</v>
      </c>
      <c r="G144" s="143"/>
      <c r="H144" s="146" t="s">
        <v>545</v>
      </c>
      <c r="I144" s="224" t="s">
        <v>1420</v>
      </c>
      <c r="K144" s="226"/>
    </row>
    <row r="145" spans="1:11" ht="11.25">
      <c r="A145" s="142"/>
      <c r="B145" s="146" t="s">
        <v>351</v>
      </c>
      <c r="C145" s="207" t="s">
        <v>546</v>
      </c>
      <c r="D145" s="146" t="s">
        <v>351</v>
      </c>
      <c r="E145" s="13" t="s">
        <v>546</v>
      </c>
      <c r="G145" s="143"/>
      <c r="H145" s="146" t="s">
        <v>351</v>
      </c>
      <c r="I145" s="13" t="s">
        <v>1421</v>
      </c>
      <c r="K145" s="226"/>
    </row>
    <row r="146" spans="1:11" ht="11.25">
      <c r="A146" s="142"/>
      <c r="B146" s="146" t="s">
        <v>352</v>
      </c>
      <c r="C146" s="208">
        <v>44308</v>
      </c>
      <c r="D146" s="146" t="s">
        <v>352</v>
      </c>
      <c r="E146" s="209">
        <v>44309</v>
      </c>
      <c r="F146" s="208"/>
      <c r="G146" s="143"/>
      <c r="H146" s="146" t="s">
        <v>352</v>
      </c>
      <c r="I146" s="208">
        <v>44308</v>
      </c>
      <c r="J146" s="208"/>
      <c r="K146" s="226"/>
    </row>
    <row r="147" spans="1:11" ht="11.25">
      <c r="A147" s="142"/>
      <c r="B147" s="146"/>
      <c r="C147" s="207"/>
      <c r="D147" s="146"/>
      <c r="G147" s="143"/>
      <c r="H147" s="146"/>
      <c r="K147" s="226"/>
    </row>
    <row r="148" spans="1:11" ht="11.25">
      <c r="A148" s="142"/>
      <c r="B148" s="146" t="s">
        <v>348</v>
      </c>
      <c r="C148" s="207" t="s">
        <v>1133</v>
      </c>
      <c r="D148" s="146" t="s">
        <v>348</v>
      </c>
      <c r="E148" s="207" t="s">
        <v>1413</v>
      </c>
      <c r="G148" s="143"/>
      <c r="H148" s="146" t="s">
        <v>348</v>
      </c>
      <c r="I148" s="13" t="s">
        <v>1483</v>
      </c>
      <c r="K148" s="226"/>
    </row>
    <row r="149" spans="1:11" ht="11.25">
      <c r="A149" s="142"/>
      <c r="B149" s="146" t="s">
        <v>544</v>
      </c>
      <c r="C149" s="207" t="s">
        <v>1134</v>
      </c>
      <c r="D149" s="146" t="s">
        <v>544</v>
      </c>
      <c r="E149" s="207"/>
      <c r="G149" s="143"/>
      <c r="H149" s="146" t="s">
        <v>544</v>
      </c>
      <c r="K149" s="226"/>
    </row>
    <row r="150" spans="1:11" ht="11.25">
      <c r="A150" s="142"/>
      <c r="B150" s="146" t="s">
        <v>349</v>
      </c>
      <c r="C150" s="207" t="s">
        <v>1135</v>
      </c>
      <c r="D150" s="146" t="s">
        <v>349</v>
      </c>
      <c r="E150" s="207" t="s">
        <v>1422</v>
      </c>
      <c r="G150" s="143"/>
      <c r="H150" s="146" t="s">
        <v>349</v>
      </c>
      <c r="I150" s="13" t="s">
        <v>1484</v>
      </c>
      <c r="K150" s="226"/>
    </row>
    <row r="151" spans="1:11" ht="11.25">
      <c r="A151" s="142" t="s">
        <v>957</v>
      </c>
      <c r="B151" s="146" t="s">
        <v>350</v>
      </c>
      <c r="C151" s="207" t="s">
        <v>1136</v>
      </c>
      <c r="D151" s="146" t="s">
        <v>350</v>
      </c>
      <c r="E151" s="207" t="s">
        <v>1423</v>
      </c>
      <c r="G151" s="143"/>
      <c r="H151" s="146" t="s">
        <v>350</v>
      </c>
      <c r="I151" s="13" t="s">
        <v>1485</v>
      </c>
      <c r="K151" s="226"/>
    </row>
    <row r="152" spans="1:11" ht="15">
      <c r="A152" s="142"/>
      <c r="B152" s="146" t="s">
        <v>545</v>
      </c>
      <c r="C152" s="223" t="s">
        <v>1137</v>
      </c>
      <c r="D152" s="146" t="s">
        <v>545</v>
      </c>
      <c r="E152" s="223" t="s">
        <v>1424</v>
      </c>
      <c r="G152" s="143"/>
      <c r="H152" s="146" t="s">
        <v>545</v>
      </c>
      <c r="I152" s="224" t="s">
        <v>1486</v>
      </c>
      <c r="K152" s="226"/>
    </row>
    <row r="153" spans="1:11" ht="11.25">
      <c r="A153" s="142"/>
      <c r="B153" s="146" t="s">
        <v>351</v>
      </c>
      <c r="C153" s="207" t="s">
        <v>546</v>
      </c>
      <c r="D153" s="146" t="s">
        <v>351</v>
      </c>
      <c r="E153" s="207" t="s">
        <v>1425</v>
      </c>
      <c r="G153" s="143"/>
      <c r="H153" s="146" t="s">
        <v>351</v>
      </c>
      <c r="I153" s="13" t="s">
        <v>1487</v>
      </c>
      <c r="K153" s="226"/>
    </row>
    <row r="154" spans="1:11" ht="11.25">
      <c r="A154" s="142"/>
      <c r="B154" s="146" t="s">
        <v>352</v>
      </c>
      <c r="C154" s="209">
        <v>44309</v>
      </c>
      <c r="D154" s="146" t="s">
        <v>352</v>
      </c>
      <c r="E154" s="209">
        <v>44309</v>
      </c>
      <c r="F154" s="208"/>
      <c r="G154" s="143"/>
      <c r="H154" s="146" t="s">
        <v>352</v>
      </c>
      <c r="I154" s="209">
        <v>44319</v>
      </c>
      <c r="J154" s="208"/>
      <c r="K154" s="226"/>
    </row>
    <row r="155" spans="1:11" ht="11.25">
      <c r="A155" s="142"/>
      <c r="B155" s="146"/>
      <c r="C155" s="207"/>
      <c r="D155" s="146"/>
      <c r="G155" s="143"/>
      <c r="H155" s="146"/>
      <c r="J155" s="144"/>
      <c r="K155" s="226"/>
    </row>
    <row r="156" spans="1:11" ht="11.25">
      <c r="A156" s="142"/>
      <c r="B156" s="146"/>
      <c r="D156" s="146"/>
      <c r="G156" s="143"/>
      <c r="H156" s="146"/>
      <c r="I156" s="147"/>
      <c r="J156" s="144"/>
      <c r="K156" s="226"/>
    </row>
    <row r="157" spans="1:11" ht="11.25">
      <c r="A157" s="142"/>
      <c r="B157" s="146" t="s">
        <v>348</v>
      </c>
      <c r="C157" s="207" t="s">
        <v>1543</v>
      </c>
      <c r="D157" s="146"/>
      <c r="G157" s="143"/>
      <c r="H157" s="146"/>
      <c r="I157" s="208"/>
      <c r="J157" s="144"/>
      <c r="K157" s="226"/>
    </row>
    <row r="158" spans="1:11" ht="11.25">
      <c r="A158" s="149"/>
      <c r="B158" s="146" t="s">
        <v>544</v>
      </c>
      <c r="C158" s="207" t="s">
        <v>1544</v>
      </c>
      <c r="D158" s="119"/>
      <c r="E158" s="119"/>
      <c r="F158" s="119"/>
      <c r="G158" s="119"/>
      <c r="H158" s="119"/>
      <c r="I158" s="119"/>
      <c r="J158" s="119"/>
      <c r="K158" s="389"/>
    </row>
    <row r="159" spans="2:11" ht="11.25">
      <c r="B159" s="146" t="s">
        <v>349</v>
      </c>
      <c r="C159" s="207" t="s">
        <v>1545</v>
      </c>
      <c r="D159" s="119"/>
      <c r="E159" s="119"/>
      <c r="F159" s="119"/>
      <c r="G159" s="119"/>
      <c r="H159" s="119"/>
      <c r="I159" s="119"/>
      <c r="J159" s="119"/>
      <c r="K159" s="389"/>
    </row>
    <row r="160" spans="2:3" ht="11.25">
      <c r="B160" s="146" t="s">
        <v>350</v>
      </c>
      <c r="C160" s="207" t="s">
        <v>1546</v>
      </c>
    </row>
    <row r="161" spans="2:3" ht="15">
      <c r="B161" s="146" t="s">
        <v>545</v>
      </c>
      <c r="C161" s="223" t="s">
        <v>1548</v>
      </c>
    </row>
    <row r="162" spans="2:3" ht="11.25">
      <c r="B162" s="146" t="s">
        <v>351</v>
      </c>
      <c r="C162" s="207" t="s">
        <v>1547</v>
      </c>
    </row>
    <row r="163" spans="2:3" ht="11.25">
      <c r="B163" s="146" t="s">
        <v>352</v>
      </c>
      <c r="C163" s="209">
        <v>44320</v>
      </c>
    </row>
  </sheetData>
  <sheetProtection sheet="1" objects="1" scenarios="1"/>
  <mergeCells count="9">
    <mergeCell ref="D8:D9"/>
    <mergeCell ref="A7:K7"/>
    <mergeCell ref="K8:K9"/>
    <mergeCell ref="E8:F8"/>
    <mergeCell ref="G8:H8"/>
    <mergeCell ref="I8:J8"/>
    <mergeCell ref="A8:A9"/>
    <mergeCell ref="B8:B9"/>
    <mergeCell ref="C8:C9"/>
  </mergeCells>
  <hyperlinks>
    <hyperlink ref="C112" r:id="rId1" display="morgana@neongas.com.br"/>
    <hyperlink ref="E112" r:id="rId2" display="comercial@artepro.com.br"/>
    <hyperlink ref="C120" r:id="rId3" display="comercial62@zeusdobrasil.com.br"/>
    <hyperlink ref="C128" r:id="rId4" display="alumiblu@terra.com.br"/>
    <hyperlink ref="I88" r:id="rId5" display="atendimento.acom@americanas.com"/>
    <hyperlink ref="C104" r:id="rId6" display="comercial@rjeiluminacao.com.br"/>
    <hyperlink ref="I104" r:id="rId7" display="orcamentogruporca@gmail.com"/>
    <hyperlink ref="E104" r:id="rId8" display="sac@brsstore.com.br"/>
    <hyperlink ref="C144" r:id="rId9" display="comercial@jvesportes.com.br"/>
    <hyperlink ref="E144" r:id="rId10" display="vendas@topmaxsport.com.br"/>
    <hyperlink ref="I128" r:id="rId11" display="wkesportescs3@gmail.com"/>
    <hyperlink ref="C152" r:id="rId12" display="vendas@remaxredes.com.br"/>
    <hyperlink ref="I136" r:id="rId13" display="vendas@gismar.com.br"/>
    <hyperlink ref="E128" r:id="rId14" display="boxblu@boxblu.com.br"/>
    <hyperlink ref="C136" r:id="rId15" display="contato@sdpremoldados.com.br"/>
    <hyperlink ref="E136" r:id="rId16" display="vendas@movimat.com.br"/>
    <hyperlink ref="I112" r:id="rId17" display="schmidthaus@schmidthaus.com.br"/>
    <hyperlink ref="C96" r:id="rId18" display="vendas@womatel.com.br"/>
    <hyperlink ref="E96" r:id="rId19" display="vendas8@joclamar.com.br"/>
    <hyperlink ref="I80" r:id="rId20" display="ap@apmateriais.com.br"/>
    <hyperlink ref="I120" r:id="rId21" display="comercial@artesanalpremoldados.com.br"/>
    <hyperlink ref="I144" r:id="rId22" display="proaco@proaco.ind.br"/>
    <hyperlink ref="E152" r:id="rId23" display="prefabricar@prefabricar.com.br"/>
    <hyperlink ref="I96" r:id="rId24" display="boutiquedastelas@gmail.com"/>
    <hyperlink ref="I152" r:id="rId25" display="so.aluminio@terra.com.br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6" r:id="rId26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view="pageBreakPreview" zoomScale="85" zoomScaleSheetLayoutView="85" zoomScalePageLayoutView="0" workbookViewId="0" topLeftCell="A1">
      <selection activeCell="V86" sqref="V86"/>
    </sheetView>
  </sheetViews>
  <sheetFormatPr defaultColWidth="9.140625" defaultRowHeight="15"/>
  <cols>
    <col min="1" max="1" width="15.00390625" style="141" bestFit="1" customWidth="1"/>
    <col min="2" max="2" width="45.7109375" style="13" customWidth="1"/>
    <col min="3" max="3" width="15.140625" style="271" bestFit="1" customWidth="1"/>
    <col min="4" max="4" width="14.140625" style="13" bestFit="1" customWidth="1"/>
    <col min="5" max="5" width="13.8515625" style="13" bestFit="1" customWidth="1"/>
    <col min="6" max="6" width="13.57421875" style="13" bestFit="1" customWidth="1"/>
    <col min="7" max="7" width="14.140625" style="13" bestFit="1" customWidth="1"/>
    <col min="8" max="8" width="14.57421875" style="13" bestFit="1" customWidth="1"/>
    <col min="9" max="9" width="15.00390625" style="13" bestFit="1" customWidth="1"/>
    <col min="10" max="10" width="15.140625" style="13" bestFit="1" customWidth="1"/>
    <col min="11" max="11" width="14.7109375" style="13" customWidth="1"/>
    <col min="12" max="14" width="15.140625" style="13" bestFit="1" customWidth="1"/>
    <col min="15" max="15" width="15.28125" style="13" bestFit="1" customWidth="1"/>
    <col min="16" max="16" width="15.140625" style="13" bestFit="1" customWidth="1"/>
    <col min="17" max="17" width="15.57421875" style="13" bestFit="1" customWidth="1"/>
    <col min="18" max="18" width="15.140625" style="13" bestFit="1" customWidth="1"/>
    <col min="19" max="19" width="15.421875" style="13" bestFit="1" customWidth="1"/>
    <col min="20" max="20" width="15.00390625" style="13" bestFit="1" customWidth="1"/>
    <col min="21" max="21" width="15.140625" style="13" bestFit="1" customWidth="1"/>
    <col min="22" max="22" width="21.00390625" style="13" bestFit="1" customWidth="1"/>
    <col min="23" max="16384" width="9.140625" style="13" customWidth="1"/>
  </cols>
  <sheetData>
    <row r="1" spans="1:22" ht="11.25">
      <c r="A1" s="103"/>
      <c r="B1" s="104"/>
      <c r="C1" s="268"/>
      <c r="D1" s="105"/>
      <c r="E1" s="106"/>
      <c r="F1" s="106"/>
      <c r="G1" s="106"/>
      <c r="H1" s="116"/>
      <c r="I1" s="106"/>
      <c r="J1" s="106"/>
      <c r="K1" s="106"/>
      <c r="L1" s="106"/>
      <c r="M1" s="106"/>
      <c r="N1" s="116"/>
      <c r="O1" s="106"/>
      <c r="P1" s="106"/>
      <c r="Q1" s="106"/>
      <c r="R1" s="106"/>
      <c r="S1" s="106"/>
      <c r="T1" s="116"/>
      <c r="U1" s="106"/>
      <c r="V1" s="107"/>
    </row>
    <row r="2" spans="1:22" ht="11.25">
      <c r="A2" s="74" t="s">
        <v>13</v>
      </c>
      <c r="B2" s="75" t="s">
        <v>54</v>
      </c>
      <c r="C2" s="269"/>
      <c r="D2" s="77" t="str">
        <f>ORÇAMENTO!F2</f>
        <v>DATA BASE:</v>
      </c>
      <c r="E2" s="118" t="str">
        <f>ORÇAMENTO!G2</f>
        <v>MARÇO/2021</v>
      </c>
      <c r="F2" s="119"/>
      <c r="G2" s="108"/>
      <c r="H2" s="119"/>
      <c r="I2" s="119"/>
      <c r="J2" s="108"/>
      <c r="K2" s="108"/>
      <c r="L2" s="108"/>
      <c r="M2" s="108"/>
      <c r="N2" s="119"/>
      <c r="O2" s="119"/>
      <c r="P2" s="108"/>
      <c r="Q2" s="108"/>
      <c r="R2" s="108"/>
      <c r="S2" s="108"/>
      <c r="T2" s="119"/>
      <c r="U2" s="119"/>
      <c r="V2" s="120"/>
    </row>
    <row r="3" spans="1:22" ht="11.25">
      <c r="A3" s="74" t="s">
        <v>14</v>
      </c>
      <c r="B3" s="75" t="s">
        <v>55</v>
      </c>
      <c r="C3" s="269"/>
      <c r="D3" s="77" t="str">
        <f>ORÇAMENTO!F3</f>
        <v>BDI:</v>
      </c>
      <c r="E3" s="121">
        <f>ORÇAMENTO!G3</f>
        <v>0.22</v>
      </c>
      <c r="F3" s="119"/>
      <c r="G3" s="108"/>
      <c r="H3" s="119"/>
      <c r="I3" s="119"/>
      <c r="J3" s="108"/>
      <c r="K3" s="108"/>
      <c r="L3" s="108"/>
      <c r="M3" s="108"/>
      <c r="N3" s="119"/>
      <c r="O3" s="119"/>
      <c r="P3" s="108"/>
      <c r="Q3" s="108"/>
      <c r="R3" s="108"/>
      <c r="S3" s="108"/>
      <c r="T3" s="119"/>
      <c r="U3" s="119"/>
      <c r="V3" s="120"/>
    </row>
    <row r="4" spans="1:22" ht="11.25">
      <c r="A4" s="74" t="s">
        <v>53</v>
      </c>
      <c r="B4" s="75" t="s">
        <v>56</v>
      </c>
      <c r="C4" s="269"/>
      <c r="D4" s="121"/>
      <c r="E4" s="119"/>
      <c r="F4" s="108"/>
      <c r="G4" s="108"/>
      <c r="H4" s="119"/>
      <c r="I4" s="119"/>
      <c r="J4" s="108"/>
      <c r="K4" s="108"/>
      <c r="L4" s="108"/>
      <c r="M4" s="108"/>
      <c r="N4" s="119"/>
      <c r="O4" s="119"/>
      <c r="P4" s="108"/>
      <c r="Q4" s="108"/>
      <c r="R4" s="108"/>
      <c r="S4" s="108"/>
      <c r="T4" s="119"/>
      <c r="U4" s="119"/>
      <c r="V4" s="120"/>
    </row>
    <row r="5" spans="1:22" ht="11.25">
      <c r="A5" s="74" t="s">
        <v>15</v>
      </c>
      <c r="B5" s="75" t="s">
        <v>57</v>
      </c>
      <c r="C5" s="269"/>
      <c r="D5" s="108"/>
      <c r="E5" s="119"/>
      <c r="F5" s="108"/>
      <c r="G5" s="108"/>
      <c r="H5" s="119"/>
      <c r="I5" s="119"/>
      <c r="J5" s="108"/>
      <c r="K5" s="108"/>
      <c r="L5" s="108"/>
      <c r="M5" s="108"/>
      <c r="N5" s="119"/>
      <c r="O5" s="119"/>
      <c r="P5" s="108"/>
      <c r="Q5" s="108"/>
      <c r="R5" s="108"/>
      <c r="S5" s="108"/>
      <c r="T5" s="119"/>
      <c r="U5" s="119"/>
      <c r="V5" s="120"/>
    </row>
    <row r="6" spans="1:22" ht="12" thickBot="1">
      <c r="A6" s="110"/>
      <c r="B6" s="76"/>
      <c r="C6" s="270"/>
      <c r="D6" s="111"/>
      <c r="E6" s="108"/>
      <c r="F6" s="108"/>
      <c r="G6" s="108"/>
      <c r="H6" s="119"/>
      <c r="I6" s="108"/>
      <c r="J6" s="108"/>
      <c r="K6" s="108"/>
      <c r="L6" s="108"/>
      <c r="M6" s="108"/>
      <c r="N6" s="119"/>
      <c r="O6" s="108"/>
      <c r="P6" s="108"/>
      <c r="Q6" s="108"/>
      <c r="R6" s="108"/>
      <c r="S6" s="108"/>
      <c r="T6" s="119"/>
      <c r="U6" s="108"/>
      <c r="V6" s="109"/>
    </row>
    <row r="7" spans="1:22" ht="16.5" thickBot="1">
      <c r="A7" s="421" t="s">
        <v>1362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3"/>
    </row>
    <row r="8" spans="1:22" s="262" customFormat="1" ht="12">
      <c r="A8" s="354" t="s">
        <v>0</v>
      </c>
      <c r="B8" s="355" t="s">
        <v>3</v>
      </c>
      <c r="C8" s="289" t="s">
        <v>1368</v>
      </c>
      <c r="D8" s="286" t="s">
        <v>1367</v>
      </c>
      <c r="E8" s="304" t="s">
        <v>1369</v>
      </c>
      <c r="F8" s="304" t="s">
        <v>1370</v>
      </c>
      <c r="G8" s="304" t="s">
        <v>1371</v>
      </c>
      <c r="H8" s="304" t="s">
        <v>1372</v>
      </c>
      <c r="I8" s="304" t="s">
        <v>1373</v>
      </c>
      <c r="J8" s="304" t="s">
        <v>1374</v>
      </c>
      <c r="K8" s="304" t="s">
        <v>1375</v>
      </c>
      <c r="L8" s="304" t="s">
        <v>1376</v>
      </c>
      <c r="M8" s="304" t="s">
        <v>1377</v>
      </c>
      <c r="N8" s="304" t="s">
        <v>1378</v>
      </c>
      <c r="O8" s="304" t="s">
        <v>1379</v>
      </c>
      <c r="P8" s="304" t="s">
        <v>1380</v>
      </c>
      <c r="Q8" s="304" t="s">
        <v>1381</v>
      </c>
      <c r="R8" s="304" t="s">
        <v>1382</v>
      </c>
      <c r="S8" s="304" t="s">
        <v>1383</v>
      </c>
      <c r="T8" s="304" t="s">
        <v>1384</v>
      </c>
      <c r="U8" s="283" t="s">
        <v>1385</v>
      </c>
      <c r="V8" s="284" t="s">
        <v>1387</v>
      </c>
    </row>
    <row r="9" spans="1:22" s="267" customFormat="1" ht="10.5">
      <c r="A9" s="266">
        <v>1</v>
      </c>
      <c r="B9" s="49" t="s">
        <v>43</v>
      </c>
      <c r="C9" s="290"/>
      <c r="D9" s="287"/>
      <c r="E9" s="276"/>
      <c r="F9" s="275"/>
      <c r="G9" s="276"/>
      <c r="H9" s="276"/>
      <c r="I9" s="276"/>
      <c r="J9" s="275"/>
      <c r="K9" s="276"/>
      <c r="L9" s="275"/>
      <c r="M9" s="276"/>
      <c r="N9" s="276"/>
      <c r="O9" s="276"/>
      <c r="P9" s="275"/>
      <c r="Q9" s="276"/>
      <c r="R9" s="275"/>
      <c r="S9" s="276"/>
      <c r="T9" s="276"/>
      <c r="U9" s="280"/>
      <c r="V9" s="282"/>
    </row>
    <row r="10" spans="1:22" s="126" customFormat="1" ht="11.25">
      <c r="A10" s="418" t="s">
        <v>8</v>
      </c>
      <c r="B10" s="415" t="s">
        <v>12</v>
      </c>
      <c r="C10" s="350">
        <f>ORÇAMENTO!I18</f>
        <v>301993.8400000001</v>
      </c>
      <c r="D10" s="348">
        <f>C10*D11</f>
        <v>30199.38400000001</v>
      </c>
      <c r="E10" s="348">
        <f>$C10*E11</f>
        <v>15099.692000000005</v>
      </c>
      <c r="F10" s="348">
        <f aca="true" t="shared" si="0" ref="F10:K10">$C10*F11</f>
        <v>15099.692000000005</v>
      </c>
      <c r="G10" s="348">
        <f t="shared" si="0"/>
        <v>15099.692000000005</v>
      </c>
      <c r="H10" s="348">
        <f t="shared" si="0"/>
        <v>15099.692000000005</v>
      </c>
      <c r="I10" s="348">
        <f t="shared" si="0"/>
        <v>15099.692000000005</v>
      </c>
      <c r="J10" s="348">
        <f t="shared" si="0"/>
        <v>15099.692000000005</v>
      </c>
      <c r="K10" s="348">
        <f t="shared" si="0"/>
        <v>15099.692000000005</v>
      </c>
      <c r="L10" s="348">
        <f>$C10*L11</f>
        <v>15099.692000000005</v>
      </c>
      <c r="M10" s="348">
        <f>$C10*M11</f>
        <v>15099.692000000005</v>
      </c>
      <c r="N10" s="348">
        <f>$C10*N11</f>
        <v>15099.692000000005</v>
      </c>
      <c r="O10" s="348">
        <f>$C10*O11</f>
        <v>15099.692000000005</v>
      </c>
      <c r="P10" s="348">
        <f>$C10*P11</f>
        <v>15099.692000000005</v>
      </c>
      <c r="Q10" s="348">
        <f>$C10*Q11</f>
        <v>15099.692000000005</v>
      </c>
      <c r="R10" s="348">
        <f>$C10*R11</f>
        <v>15099.692000000005</v>
      </c>
      <c r="S10" s="348">
        <f>$C10*S11</f>
        <v>15099.692000000005</v>
      </c>
      <c r="T10" s="348">
        <f>$C10*T11</f>
        <v>15099.692000000005</v>
      </c>
      <c r="U10" s="348">
        <f>$C10*U11</f>
        <v>30199.38400000001</v>
      </c>
      <c r="V10" s="300">
        <f aca="true" t="shared" si="1" ref="V10:V15">SUM(D10:U10)</f>
        <v>301993.84000000014</v>
      </c>
    </row>
    <row r="11" spans="1:22" s="126" customFormat="1" ht="11.25">
      <c r="A11" s="418"/>
      <c r="B11" s="415"/>
      <c r="C11" s="351">
        <f>C10/C98</f>
        <v>0.08492215259472884</v>
      </c>
      <c r="D11" s="349">
        <v>0.1</v>
      </c>
      <c r="E11" s="324">
        <v>0.05</v>
      </c>
      <c r="F11" s="324">
        <v>0.05</v>
      </c>
      <c r="G11" s="324">
        <v>0.05</v>
      </c>
      <c r="H11" s="273">
        <v>0.05</v>
      </c>
      <c r="I11" s="273">
        <v>0.05</v>
      </c>
      <c r="J11" s="273">
        <v>0.05</v>
      </c>
      <c r="K11" s="273">
        <v>0.05</v>
      </c>
      <c r="L11" s="273">
        <v>0.05</v>
      </c>
      <c r="M11" s="273">
        <v>0.05</v>
      </c>
      <c r="N11" s="273">
        <v>0.05</v>
      </c>
      <c r="O11" s="273">
        <v>0.05</v>
      </c>
      <c r="P11" s="273">
        <v>0.05</v>
      </c>
      <c r="Q11" s="273">
        <v>0.05</v>
      </c>
      <c r="R11" s="273">
        <v>0.05</v>
      </c>
      <c r="S11" s="273">
        <v>0.05</v>
      </c>
      <c r="T11" s="273">
        <v>0.05</v>
      </c>
      <c r="U11" s="285">
        <v>0.1</v>
      </c>
      <c r="V11" s="301">
        <f t="shared" si="1"/>
        <v>1.0000000000000002</v>
      </c>
    </row>
    <row r="12" spans="1:22" s="126" customFormat="1" ht="11.25">
      <c r="A12" s="418" t="s">
        <v>10</v>
      </c>
      <c r="B12" s="415" t="s">
        <v>11</v>
      </c>
      <c r="C12" s="350">
        <f>ORÇAMENTO!I22</f>
        <v>11935.72</v>
      </c>
      <c r="D12" s="348">
        <f>C12</f>
        <v>11935.72</v>
      </c>
      <c r="E12" s="325">
        <f aca="true" t="shared" si="2" ref="E12:U14">$C12*E13</f>
        <v>0</v>
      </c>
      <c r="F12" s="325">
        <f t="shared" si="2"/>
        <v>0</v>
      </c>
      <c r="G12" s="325">
        <f t="shared" si="2"/>
        <v>0</v>
      </c>
      <c r="H12" s="294">
        <f t="shared" si="2"/>
        <v>0</v>
      </c>
      <c r="I12" s="294">
        <f t="shared" si="2"/>
        <v>0</v>
      </c>
      <c r="J12" s="294">
        <f t="shared" si="2"/>
        <v>0</v>
      </c>
      <c r="K12" s="294">
        <f t="shared" si="2"/>
        <v>0</v>
      </c>
      <c r="L12" s="294">
        <f t="shared" si="2"/>
        <v>0</v>
      </c>
      <c r="M12" s="294">
        <f t="shared" si="2"/>
        <v>0</v>
      </c>
      <c r="N12" s="294">
        <f t="shared" si="2"/>
        <v>0</v>
      </c>
      <c r="O12" s="294">
        <f t="shared" si="2"/>
        <v>0</v>
      </c>
      <c r="P12" s="294">
        <f t="shared" si="2"/>
        <v>0</v>
      </c>
      <c r="Q12" s="294">
        <f t="shared" si="2"/>
        <v>0</v>
      </c>
      <c r="R12" s="294">
        <f t="shared" si="2"/>
        <v>0</v>
      </c>
      <c r="S12" s="294">
        <f t="shared" si="2"/>
        <v>0</v>
      </c>
      <c r="T12" s="294">
        <f t="shared" si="2"/>
        <v>0</v>
      </c>
      <c r="U12" s="295">
        <f t="shared" si="2"/>
        <v>0</v>
      </c>
      <c r="V12" s="296">
        <f t="shared" si="1"/>
        <v>11935.72</v>
      </c>
    </row>
    <row r="13" spans="1:22" s="126" customFormat="1" ht="11.25">
      <c r="A13" s="418"/>
      <c r="B13" s="415"/>
      <c r="C13" s="351">
        <f>C12/C98</f>
        <v>0.003356383147311735</v>
      </c>
      <c r="D13" s="349">
        <f>D12/$C12</f>
        <v>1</v>
      </c>
      <c r="E13" s="326"/>
      <c r="F13" s="326"/>
      <c r="G13" s="326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98"/>
      <c r="V13" s="299">
        <f t="shared" si="1"/>
        <v>1</v>
      </c>
    </row>
    <row r="14" spans="1:22" s="126" customFormat="1" ht="11.25">
      <c r="A14" s="418" t="s">
        <v>1471</v>
      </c>
      <c r="B14" s="415" t="s">
        <v>1472</v>
      </c>
      <c r="C14" s="350">
        <f>ORÇAMENTO!I27</f>
        <v>10642.94</v>
      </c>
      <c r="D14" s="348">
        <f>C14</f>
        <v>10642.94</v>
      </c>
      <c r="E14" s="325">
        <f t="shared" si="2"/>
        <v>0</v>
      </c>
      <c r="F14" s="325">
        <f t="shared" si="2"/>
        <v>0</v>
      </c>
      <c r="G14" s="325">
        <f t="shared" si="2"/>
        <v>0</v>
      </c>
      <c r="H14" s="294">
        <f t="shared" si="2"/>
        <v>0</v>
      </c>
      <c r="I14" s="294">
        <f t="shared" si="2"/>
        <v>0</v>
      </c>
      <c r="J14" s="294">
        <f t="shared" si="2"/>
        <v>0</v>
      </c>
      <c r="K14" s="294">
        <f t="shared" si="2"/>
        <v>0</v>
      </c>
      <c r="L14" s="294">
        <f t="shared" si="2"/>
        <v>0</v>
      </c>
      <c r="M14" s="294">
        <f t="shared" si="2"/>
        <v>0</v>
      </c>
      <c r="N14" s="294">
        <f t="shared" si="2"/>
        <v>0</v>
      </c>
      <c r="O14" s="294">
        <f t="shared" si="2"/>
        <v>0</v>
      </c>
      <c r="P14" s="294">
        <f t="shared" si="2"/>
        <v>0</v>
      </c>
      <c r="Q14" s="294">
        <f t="shared" si="2"/>
        <v>0</v>
      </c>
      <c r="R14" s="294">
        <f t="shared" si="2"/>
        <v>0</v>
      </c>
      <c r="S14" s="294">
        <f t="shared" si="2"/>
        <v>0</v>
      </c>
      <c r="T14" s="294">
        <f t="shared" si="2"/>
        <v>0</v>
      </c>
      <c r="U14" s="295">
        <f t="shared" si="2"/>
        <v>0</v>
      </c>
      <c r="V14" s="296">
        <f t="shared" si="1"/>
        <v>10642.94</v>
      </c>
    </row>
    <row r="15" spans="1:22" s="126" customFormat="1" ht="11.25">
      <c r="A15" s="418"/>
      <c r="B15" s="415"/>
      <c r="C15" s="351">
        <f>C14/C98</f>
        <v>0.0029928470552132557</v>
      </c>
      <c r="D15" s="349">
        <f>D14/$C14</f>
        <v>1</v>
      </c>
      <c r="E15" s="326"/>
      <c r="F15" s="326"/>
      <c r="G15" s="326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98"/>
      <c r="V15" s="299">
        <f t="shared" si="1"/>
        <v>1</v>
      </c>
    </row>
    <row r="16" spans="1:22" s="267" customFormat="1" ht="10.5">
      <c r="A16" s="266">
        <v>2</v>
      </c>
      <c r="B16" s="49" t="s">
        <v>47</v>
      </c>
      <c r="C16" s="290"/>
      <c r="D16" s="287"/>
      <c r="E16" s="276"/>
      <c r="F16" s="275"/>
      <c r="G16" s="276"/>
      <c r="H16" s="276"/>
      <c r="I16" s="276"/>
      <c r="J16" s="275"/>
      <c r="K16" s="276"/>
      <c r="L16" s="275"/>
      <c r="M16" s="276"/>
      <c r="N16" s="276"/>
      <c r="O16" s="276"/>
      <c r="P16" s="275"/>
      <c r="Q16" s="276"/>
      <c r="R16" s="275"/>
      <c r="S16" s="276"/>
      <c r="T16" s="276"/>
      <c r="U16" s="280"/>
      <c r="V16" s="282"/>
    </row>
    <row r="17" spans="1:22" s="126" customFormat="1" ht="11.25">
      <c r="A17" s="418" t="s">
        <v>48</v>
      </c>
      <c r="B17" s="415" t="s">
        <v>390</v>
      </c>
      <c r="C17" s="350">
        <f>ORÇAMENTO!I35</f>
        <v>8776.27</v>
      </c>
      <c r="D17" s="348">
        <f>$C17*D18</f>
        <v>8776.27</v>
      </c>
      <c r="E17" s="325">
        <f>$C17*E18</f>
        <v>0</v>
      </c>
      <c r="F17" s="325">
        <f>$C17*F18</f>
        <v>0</v>
      </c>
      <c r="G17" s="325">
        <f>$C17*G18</f>
        <v>0</v>
      </c>
      <c r="H17" s="294">
        <f>$C17*H18</f>
        <v>0</v>
      </c>
      <c r="I17" s="294">
        <f>$C17*I18</f>
        <v>0</v>
      </c>
      <c r="J17" s="294">
        <f>$C17*J18</f>
        <v>0</v>
      </c>
      <c r="K17" s="294">
        <f>$C17*K18</f>
        <v>0</v>
      </c>
      <c r="L17" s="294">
        <f>$C17*L18</f>
        <v>0</v>
      </c>
      <c r="M17" s="294">
        <f>$C17*M18</f>
        <v>0</v>
      </c>
      <c r="N17" s="294">
        <f>$C17*N18</f>
        <v>0</v>
      </c>
      <c r="O17" s="294">
        <f>$C17*O18</f>
        <v>0</v>
      </c>
      <c r="P17" s="294">
        <f>$C17*P18</f>
        <v>0</v>
      </c>
      <c r="Q17" s="294">
        <f>$C17*Q18</f>
        <v>0</v>
      </c>
      <c r="R17" s="294">
        <f>$C17*R18</f>
        <v>0</v>
      </c>
      <c r="S17" s="294">
        <f>$C17*S18</f>
        <v>0</v>
      </c>
      <c r="T17" s="294">
        <f>$C17*T18</f>
        <v>0</v>
      </c>
      <c r="U17" s="295">
        <f>$C17*U18</f>
        <v>0</v>
      </c>
      <c r="V17" s="296">
        <f aca="true" t="shared" si="3" ref="V17:V24">SUM(D17:U17)</f>
        <v>8776.27</v>
      </c>
    </row>
    <row r="18" spans="1:22" s="126" customFormat="1" ht="11.25">
      <c r="A18" s="418"/>
      <c r="B18" s="415"/>
      <c r="C18" s="351">
        <f>C17/C98</f>
        <v>0.002467930273519952</v>
      </c>
      <c r="D18" s="349">
        <v>1</v>
      </c>
      <c r="E18" s="326"/>
      <c r="F18" s="326"/>
      <c r="G18" s="326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98"/>
      <c r="V18" s="299">
        <f t="shared" si="3"/>
        <v>1</v>
      </c>
    </row>
    <row r="19" spans="1:22" s="126" customFormat="1" ht="11.25">
      <c r="A19" s="418" t="s">
        <v>822</v>
      </c>
      <c r="B19" s="415" t="s">
        <v>391</v>
      </c>
      <c r="C19" s="350">
        <f>ORÇAMENTO!I47</f>
        <v>441078.93999999994</v>
      </c>
      <c r="D19" s="348">
        <f>$C19*D20</f>
        <v>220539.46999999997</v>
      </c>
      <c r="E19" s="323">
        <f>$C19*E20</f>
        <v>132323.68199999997</v>
      </c>
      <c r="F19" s="323">
        <f>$C19*F20</f>
        <v>88215.788</v>
      </c>
      <c r="G19" s="325">
        <f>$C19*G20</f>
        <v>0</v>
      </c>
      <c r="H19" s="294">
        <f>$C19*H20</f>
        <v>0</v>
      </c>
      <c r="I19" s="294">
        <f>$C19*I20</f>
        <v>0</v>
      </c>
      <c r="J19" s="294">
        <f>$C19*J20</f>
        <v>0</v>
      </c>
      <c r="K19" s="294">
        <f>$C19*K20</f>
        <v>0</v>
      </c>
      <c r="L19" s="294">
        <f>$C19*L20</f>
        <v>0</v>
      </c>
      <c r="M19" s="294">
        <f>$C19*M20</f>
        <v>0</v>
      </c>
      <c r="N19" s="294">
        <f>$C19*N20</f>
        <v>0</v>
      </c>
      <c r="O19" s="294">
        <f>$C19*O20</f>
        <v>0</v>
      </c>
      <c r="P19" s="294">
        <f>$C19*P20</f>
        <v>0</v>
      </c>
      <c r="Q19" s="294">
        <f>$C19*Q20</f>
        <v>0</v>
      </c>
      <c r="R19" s="294">
        <f>$C19*R20</f>
        <v>0</v>
      </c>
      <c r="S19" s="294">
        <f>$C19*S20</f>
        <v>0</v>
      </c>
      <c r="T19" s="294">
        <f>$C19*T20</f>
        <v>0</v>
      </c>
      <c r="U19" s="295">
        <f>$C19*U20</f>
        <v>0</v>
      </c>
      <c r="V19" s="296">
        <f t="shared" si="3"/>
        <v>441078.93999999994</v>
      </c>
    </row>
    <row r="20" spans="1:22" s="126" customFormat="1" ht="11.25">
      <c r="A20" s="418"/>
      <c r="B20" s="415"/>
      <c r="C20" s="351">
        <f>C19/C98</f>
        <v>0.1240335665422885</v>
      </c>
      <c r="D20" s="349">
        <v>0.5</v>
      </c>
      <c r="E20" s="324">
        <v>0.3</v>
      </c>
      <c r="F20" s="324">
        <v>0.2</v>
      </c>
      <c r="G20" s="326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98"/>
      <c r="V20" s="299">
        <f t="shared" si="3"/>
        <v>1</v>
      </c>
    </row>
    <row r="21" spans="1:22" s="126" customFormat="1" ht="11.25">
      <c r="A21" s="418" t="s">
        <v>888</v>
      </c>
      <c r="B21" s="415" t="s">
        <v>406</v>
      </c>
      <c r="C21" s="291">
        <f>ORÇAMENTO!I53</f>
        <v>249889.89</v>
      </c>
      <c r="D21" s="293">
        <f>$C21*D22</f>
        <v>0</v>
      </c>
      <c r="E21" s="272">
        <f>$C21*E22</f>
        <v>24988.989</v>
      </c>
      <c r="F21" s="272">
        <f>$C21*F22</f>
        <v>99955.956</v>
      </c>
      <c r="G21" s="272">
        <f>$C21*G22</f>
        <v>49977.978</v>
      </c>
      <c r="H21" s="272">
        <f>$C21*H22</f>
        <v>49977.978</v>
      </c>
      <c r="I21" s="272">
        <f>$C21*I22</f>
        <v>24988.989</v>
      </c>
      <c r="J21" s="294">
        <f>$C21*J22</f>
        <v>0</v>
      </c>
      <c r="K21" s="294">
        <f>$C21*K22</f>
        <v>0</v>
      </c>
      <c r="L21" s="294">
        <f>$C21*L22</f>
        <v>0</v>
      </c>
      <c r="M21" s="294">
        <f>$C21*M22</f>
        <v>0</v>
      </c>
      <c r="N21" s="294">
        <f>$C21*N22</f>
        <v>0</v>
      </c>
      <c r="O21" s="294">
        <f>$C21*O22</f>
        <v>0</v>
      </c>
      <c r="P21" s="294">
        <f>$C21*P22</f>
        <v>0</v>
      </c>
      <c r="Q21" s="294">
        <f>$C21*Q22</f>
        <v>0</v>
      </c>
      <c r="R21" s="294">
        <f>$C21*R22</f>
        <v>0</v>
      </c>
      <c r="S21" s="294">
        <f>$C21*S22</f>
        <v>0</v>
      </c>
      <c r="T21" s="294">
        <f>$C21*T22</f>
        <v>0</v>
      </c>
      <c r="U21" s="295">
        <f>$C21*U22</f>
        <v>0</v>
      </c>
      <c r="V21" s="296">
        <f t="shared" si="3"/>
        <v>249889.89</v>
      </c>
    </row>
    <row r="22" spans="1:22" s="126" customFormat="1" ht="11.25">
      <c r="A22" s="418"/>
      <c r="B22" s="415"/>
      <c r="C22" s="292">
        <f>C21/C98</f>
        <v>0.07027026567979001</v>
      </c>
      <c r="D22" s="297"/>
      <c r="E22" s="273">
        <v>0.1</v>
      </c>
      <c r="F22" s="273">
        <v>0.4</v>
      </c>
      <c r="G22" s="273">
        <v>0.2</v>
      </c>
      <c r="H22" s="273">
        <v>0.2</v>
      </c>
      <c r="I22" s="273">
        <v>0.1</v>
      </c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98"/>
      <c r="V22" s="299">
        <f t="shared" si="3"/>
        <v>0.9999999999999999</v>
      </c>
    </row>
    <row r="23" spans="1:22" s="126" customFormat="1" ht="11.25">
      <c r="A23" s="418" t="s">
        <v>925</v>
      </c>
      <c r="B23" s="415" t="s">
        <v>394</v>
      </c>
      <c r="C23" s="291">
        <f>ORÇAMENTO!I56</f>
        <v>17502.48</v>
      </c>
      <c r="D23" s="293">
        <f>$C23*D24</f>
        <v>0</v>
      </c>
      <c r="E23" s="272">
        <f>$C23*E24</f>
        <v>14001.984</v>
      </c>
      <c r="F23" s="272">
        <f>$C23*F24</f>
        <v>3500.496</v>
      </c>
      <c r="G23" s="294">
        <f>$C23*G24</f>
        <v>0</v>
      </c>
      <c r="H23" s="294">
        <f>$C23*H24</f>
        <v>0</v>
      </c>
      <c r="I23" s="294">
        <f>$C23*I24</f>
        <v>0</v>
      </c>
      <c r="J23" s="294">
        <f>$C23*J24</f>
        <v>0</v>
      </c>
      <c r="K23" s="294">
        <f>$C23*K24</f>
        <v>0</v>
      </c>
      <c r="L23" s="294">
        <f>$C23*L24</f>
        <v>0</v>
      </c>
      <c r="M23" s="294">
        <f>$C23*M24</f>
        <v>0</v>
      </c>
      <c r="N23" s="294">
        <f>$C23*N24</f>
        <v>0</v>
      </c>
      <c r="O23" s="294">
        <f>$C23*O24</f>
        <v>0</v>
      </c>
      <c r="P23" s="294">
        <f>$C23*P24</f>
        <v>0</v>
      </c>
      <c r="Q23" s="294">
        <f>$C23*Q24</f>
        <v>0</v>
      </c>
      <c r="R23" s="294">
        <f>$C23*R24</f>
        <v>0</v>
      </c>
      <c r="S23" s="294">
        <f>$C23*S24</f>
        <v>0</v>
      </c>
      <c r="T23" s="294">
        <f>$C23*T24</f>
        <v>0</v>
      </c>
      <c r="U23" s="295">
        <f>$C23*U24</f>
        <v>0</v>
      </c>
      <c r="V23" s="296">
        <f t="shared" si="3"/>
        <v>17502.48</v>
      </c>
    </row>
    <row r="24" spans="1:22" s="126" customFormat="1" ht="11.25">
      <c r="A24" s="418"/>
      <c r="B24" s="415"/>
      <c r="C24" s="292">
        <f>C23/C98</f>
        <v>0.0049217834289142755</v>
      </c>
      <c r="D24" s="297"/>
      <c r="E24" s="273">
        <v>0.8</v>
      </c>
      <c r="F24" s="273">
        <v>0.2</v>
      </c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98"/>
      <c r="V24" s="299">
        <f t="shared" si="3"/>
        <v>1</v>
      </c>
    </row>
    <row r="25" spans="1:22" s="267" customFormat="1" ht="10.5" customHeight="1">
      <c r="A25" s="266">
        <v>3</v>
      </c>
      <c r="B25" s="49" t="s">
        <v>50</v>
      </c>
      <c r="C25" s="290"/>
      <c r="D25" s="287"/>
      <c r="E25" s="276"/>
      <c r="F25" s="275"/>
      <c r="G25" s="276"/>
      <c r="H25" s="276"/>
      <c r="I25" s="276"/>
      <c r="J25" s="275"/>
      <c r="K25" s="276"/>
      <c r="L25" s="275"/>
      <c r="M25" s="276"/>
      <c r="N25" s="276"/>
      <c r="O25" s="276"/>
      <c r="P25" s="275"/>
      <c r="Q25" s="276"/>
      <c r="R25" s="275"/>
      <c r="S25" s="276"/>
      <c r="T25" s="276"/>
      <c r="U25" s="280"/>
      <c r="V25" s="282"/>
    </row>
    <row r="26" spans="1:22" s="126" customFormat="1" ht="11.25">
      <c r="A26" s="418" t="s">
        <v>51</v>
      </c>
      <c r="B26" s="416" t="s">
        <v>405</v>
      </c>
      <c r="C26" s="291">
        <f>ORÇAMENTO!I70</f>
        <v>124726.26000000001</v>
      </c>
      <c r="D26" s="293">
        <f>$C26*D27</f>
        <v>0</v>
      </c>
      <c r="E26" s="294">
        <f>$C26*E27</f>
        <v>0</v>
      </c>
      <c r="F26" s="294">
        <f>$C26*F27</f>
        <v>0</v>
      </c>
      <c r="G26" s="294">
        <f>$C26*G27</f>
        <v>0</v>
      </c>
      <c r="H26" s="272">
        <f>$C26*H27</f>
        <v>12472.626000000002</v>
      </c>
      <c r="I26" s="272">
        <f>$C26*I27</f>
        <v>37417.878000000004</v>
      </c>
      <c r="J26" s="272">
        <f>$C26*J27</f>
        <v>49890.50400000001</v>
      </c>
      <c r="K26" s="272">
        <f>$C26*K27</f>
        <v>24945.252000000004</v>
      </c>
      <c r="L26" s="294">
        <f>$C26*L27</f>
        <v>0</v>
      </c>
      <c r="M26" s="294">
        <f>$C26*M27</f>
        <v>0</v>
      </c>
      <c r="N26" s="294">
        <f>$C26*N27</f>
        <v>0</v>
      </c>
      <c r="O26" s="294">
        <f>$C26*O27</f>
        <v>0</v>
      </c>
      <c r="P26" s="294">
        <f>$C26*P27</f>
        <v>0</v>
      </c>
      <c r="Q26" s="294">
        <f>$C26*Q27</f>
        <v>0</v>
      </c>
      <c r="R26" s="294">
        <f>$C26*R27</f>
        <v>0</v>
      </c>
      <c r="S26" s="294">
        <f>$C26*S27</f>
        <v>0</v>
      </c>
      <c r="T26" s="294">
        <f>$C26*T27</f>
        <v>0</v>
      </c>
      <c r="U26" s="295">
        <f>$C26*U27</f>
        <v>0</v>
      </c>
      <c r="V26" s="296">
        <f>SUM(D26:U26)</f>
        <v>124726.26000000002</v>
      </c>
    </row>
    <row r="27" spans="1:22" s="126" customFormat="1" ht="11.25">
      <c r="A27" s="418"/>
      <c r="B27" s="417"/>
      <c r="C27" s="292">
        <f>C26/C98</f>
        <v>0.03507363754270557</v>
      </c>
      <c r="D27" s="297"/>
      <c r="E27" s="274"/>
      <c r="F27" s="274"/>
      <c r="G27" s="274"/>
      <c r="H27" s="273">
        <v>0.1</v>
      </c>
      <c r="I27" s="273">
        <v>0.3</v>
      </c>
      <c r="J27" s="273">
        <v>0.4</v>
      </c>
      <c r="K27" s="273">
        <v>0.2</v>
      </c>
      <c r="L27" s="274"/>
      <c r="M27" s="274"/>
      <c r="N27" s="274"/>
      <c r="O27" s="274"/>
      <c r="P27" s="274"/>
      <c r="Q27" s="274"/>
      <c r="R27" s="274"/>
      <c r="S27" s="274"/>
      <c r="T27" s="274"/>
      <c r="U27" s="298"/>
      <c r="V27" s="299">
        <f>SUM(D27:U27)</f>
        <v>1</v>
      </c>
    </row>
    <row r="28" spans="1:22" s="126" customFormat="1" ht="11.25">
      <c r="A28" s="418" t="s">
        <v>52</v>
      </c>
      <c r="B28" s="416" t="s">
        <v>406</v>
      </c>
      <c r="C28" s="291">
        <f>ORÇAMENTO!I76</f>
        <v>191936.44999999998</v>
      </c>
      <c r="D28" s="293">
        <f>$C28*D29</f>
        <v>0</v>
      </c>
      <c r="E28" s="294">
        <f>$C28*E29</f>
        <v>0</v>
      </c>
      <c r="F28" s="294">
        <f>$C28*F29</f>
        <v>0</v>
      </c>
      <c r="G28" s="272">
        <f>$C28*G29</f>
        <v>57580.93499999999</v>
      </c>
      <c r="H28" s="272">
        <f>$C28*H29</f>
        <v>115161.86999999998</v>
      </c>
      <c r="I28" s="272">
        <f>$C28*I29</f>
        <v>19193.645</v>
      </c>
      <c r="J28" s="294">
        <f>$C28*J29</f>
        <v>0</v>
      </c>
      <c r="K28" s="294">
        <f>$C28*K29</f>
        <v>0</v>
      </c>
      <c r="L28" s="294">
        <f>$C28*L29</f>
        <v>0</v>
      </c>
      <c r="M28" s="294">
        <f>$C28*M29</f>
        <v>0</v>
      </c>
      <c r="N28" s="294">
        <f>$C28*N29</f>
        <v>0</v>
      </c>
      <c r="O28" s="294">
        <f>$C28*O29</f>
        <v>0</v>
      </c>
      <c r="P28" s="294">
        <f>$C28*P29</f>
        <v>0</v>
      </c>
      <c r="Q28" s="294">
        <f>$C28*Q29</f>
        <v>0</v>
      </c>
      <c r="R28" s="294">
        <f>$C28*R29</f>
        <v>0</v>
      </c>
      <c r="S28" s="294">
        <f>$C28*S29</f>
        <v>0</v>
      </c>
      <c r="T28" s="294">
        <f>$C28*T29</f>
        <v>0</v>
      </c>
      <c r="U28" s="295">
        <f>$C28*U29</f>
        <v>0</v>
      </c>
      <c r="V28" s="296">
        <f aca="true" t="shared" si="4" ref="V28:V37">SUM(D28:U28)</f>
        <v>191936.44999999995</v>
      </c>
    </row>
    <row r="29" spans="1:22" s="126" customFormat="1" ht="9.75" customHeight="1">
      <c r="A29" s="418"/>
      <c r="B29" s="417"/>
      <c r="C29" s="292">
        <f>C28/C98</f>
        <v>0.05397347341717478</v>
      </c>
      <c r="D29" s="297"/>
      <c r="E29" s="274"/>
      <c r="F29" s="274"/>
      <c r="G29" s="273">
        <v>0.3</v>
      </c>
      <c r="H29" s="273">
        <v>0.6</v>
      </c>
      <c r="I29" s="273">
        <v>0.1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98"/>
      <c r="V29" s="299">
        <f t="shared" si="4"/>
        <v>0.9999999999999999</v>
      </c>
    </row>
    <row r="30" spans="1:22" s="126" customFormat="1" ht="11.25">
      <c r="A30" s="418" t="s">
        <v>1036</v>
      </c>
      <c r="B30" s="416" t="s">
        <v>1037</v>
      </c>
      <c r="C30" s="291">
        <f>ORÇAMENTO!I85</f>
        <v>11725.43</v>
      </c>
      <c r="D30" s="293">
        <f>$C30*D31</f>
        <v>0</v>
      </c>
      <c r="E30" s="294">
        <f>$C30*E31</f>
        <v>0</v>
      </c>
      <c r="F30" s="294">
        <f>$C30*F31</f>
        <v>0</v>
      </c>
      <c r="G30" s="294">
        <f>$C30*G31</f>
        <v>0</v>
      </c>
      <c r="H30" s="294">
        <f>$C30*H31</f>
        <v>0</v>
      </c>
      <c r="I30" s="294">
        <f>$C30*I31</f>
        <v>0</v>
      </c>
      <c r="J30" s="272">
        <f>$C30*J31</f>
        <v>5862.715</v>
      </c>
      <c r="K30" s="272">
        <f>$C30*K31</f>
        <v>5862.715</v>
      </c>
      <c r="L30" s="294">
        <f>$C30*L31</f>
        <v>0</v>
      </c>
      <c r="M30" s="294">
        <f>$C30*M31</f>
        <v>0</v>
      </c>
      <c r="N30" s="294">
        <f>$C30*N31</f>
        <v>0</v>
      </c>
      <c r="O30" s="294">
        <f>$C30*O31</f>
        <v>0</v>
      </c>
      <c r="P30" s="294">
        <f>$C30*P31</f>
        <v>0</v>
      </c>
      <c r="Q30" s="294">
        <f>$C30*Q31</f>
        <v>0</v>
      </c>
      <c r="R30" s="294">
        <f>$C30*R31</f>
        <v>0</v>
      </c>
      <c r="S30" s="294">
        <f>$C30*S31</f>
        <v>0</v>
      </c>
      <c r="T30" s="294">
        <f>$C30*T31</f>
        <v>0</v>
      </c>
      <c r="U30" s="295">
        <f>$C30*U31</f>
        <v>0</v>
      </c>
      <c r="V30" s="296">
        <f t="shared" si="4"/>
        <v>11725.43</v>
      </c>
    </row>
    <row r="31" spans="1:22" s="126" customFormat="1" ht="9.75" customHeight="1">
      <c r="A31" s="418"/>
      <c r="B31" s="417"/>
      <c r="C31" s="292">
        <f>C30/C98</f>
        <v>0.0032972485653972646</v>
      </c>
      <c r="D31" s="297"/>
      <c r="E31" s="274"/>
      <c r="F31" s="274"/>
      <c r="G31" s="274"/>
      <c r="H31" s="274"/>
      <c r="I31" s="274"/>
      <c r="J31" s="273">
        <v>0.5</v>
      </c>
      <c r="K31" s="273">
        <v>0.5</v>
      </c>
      <c r="L31" s="274"/>
      <c r="M31" s="274"/>
      <c r="N31" s="274"/>
      <c r="O31" s="274"/>
      <c r="P31" s="274"/>
      <c r="Q31" s="274"/>
      <c r="R31" s="274"/>
      <c r="S31" s="274"/>
      <c r="T31" s="274"/>
      <c r="U31" s="298"/>
      <c r="V31" s="299">
        <f t="shared" si="4"/>
        <v>1</v>
      </c>
    </row>
    <row r="32" spans="1:22" s="126" customFormat="1" ht="11.25">
      <c r="A32" s="418" t="s">
        <v>1082</v>
      </c>
      <c r="B32" s="416" t="s">
        <v>1004</v>
      </c>
      <c r="C32" s="291">
        <f>ORÇAMENTO!I88</f>
        <v>425069.96</v>
      </c>
      <c r="D32" s="293">
        <f>$C32*D33</f>
        <v>0</v>
      </c>
      <c r="E32" s="294">
        <f>$C32*E33</f>
        <v>0</v>
      </c>
      <c r="F32" s="294">
        <f>$C32*F33</f>
        <v>0</v>
      </c>
      <c r="G32" s="272">
        <f>$C32*G33</f>
        <v>85013.99200000001</v>
      </c>
      <c r="H32" s="272">
        <f>$C32*H33</f>
        <v>85013.99200000001</v>
      </c>
      <c r="I32" s="272">
        <f>$C32*I33</f>
        <v>85013.99200000001</v>
      </c>
      <c r="J32" s="272">
        <f>$C32*J33</f>
        <v>85013.99200000001</v>
      </c>
      <c r="K32" s="272">
        <f>$C32*K33</f>
        <v>42506.99600000001</v>
      </c>
      <c r="L32" s="272">
        <f>$C32*L33</f>
        <v>42506.99600000001</v>
      </c>
      <c r="M32" s="294">
        <f>$C32*M33</f>
        <v>0</v>
      </c>
      <c r="N32" s="294">
        <f>$C32*N33</f>
        <v>0</v>
      </c>
      <c r="O32" s="294">
        <f>$C32*O33</f>
        <v>0</v>
      </c>
      <c r="P32" s="294">
        <f>$C32*P33</f>
        <v>0</v>
      </c>
      <c r="Q32" s="294">
        <f>$C32*Q33</f>
        <v>0</v>
      </c>
      <c r="R32" s="294">
        <f>$C32*R33</f>
        <v>0</v>
      </c>
      <c r="S32" s="294">
        <f>$C32*S33</f>
        <v>0</v>
      </c>
      <c r="T32" s="294">
        <f>$C32*T33</f>
        <v>0</v>
      </c>
      <c r="U32" s="295">
        <f>$C32*U33</f>
        <v>0</v>
      </c>
      <c r="V32" s="296">
        <f t="shared" si="4"/>
        <v>425069.96</v>
      </c>
    </row>
    <row r="33" spans="1:22" s="126" customFormat="1" ht="9.75" customHeight="1">
      <c r="A33" s="418"/>
      <c r="B33" s="417"/>
      <c r="C33" s="292">
        <f>C32/C98</f>
        <v>0.11953176265633522</v>
      </c>
      <c r="D33" s="297"/>
      <c r="E33" s="274"/>
      <c r="F33" s="274"/>
      <c r="G33" s="273">
        <v>0.2</v>
      </c>
      <c r="H33" s="273">
        <v>0.2</v>
      </c>
      <c r="I33" s="273">
        <v>0.2</v>
      </c>
      <c r="J33" s="273">
        <v>0.2</v>
      </c>
      <c r="K33" s="273">
        <v>0.1</v>
      </c>
      <c r="L33" s="273">
        <v>0.1</v>
      </c>
      <c r="M33" s="274"/>
      <c r="N33" s="274"/>
      <c r="O33" s="274"/>
      <c r="P33" s="274"/>
      <c r="Q33" s="274"/>
      <c r="R33" s="274"/>
      <c r="S33" s="274"/>
      <c r="T33" s="274"/>
      <c r="U33" s="298"/>
      <c r="V33" s="299">
        <f t="shared" si="4"/>
        <v>1</v>
      </c>
    </row>
    <row r="34" spans="1:22" s="126" customFormat="1" ht="11.25">
      <c r="A34" s="418" t="s">
        <v>1088</v>
      </c>
      <c r="B34" s="416" t="s">
        <v>1494</v>
      </c>
      <c r="C34" s="291">
        <f>ORÇAMENTO!I95</f>
        <v>2929.8700000000003</v>
      </c>
      <c r="D34" s="293">
        <f>$C34*D35</f>
        <v>0</v>
      </c>
      <c r="E34" s="294">
        <f>$C34*E35</f>
        <v>0</v>
      </c>
      <c r="F34" s="294">
        <f>$C34*F35</f>
        <v>0</v>
      </c>
      <c r="G34" s="294">
        <f>$C34*G35</f>
        <v>0</v>
      </c>
      <c r="H34" s="294">
        <f>$C34*H35</f>
        <v>0</v>
      </c>
      <c r="I34" s="294">
        <f>$C34*I35</f>
        <v>0</v>
      </c>
      <c r="J34" s="272">
        <f>$C34*J35</f>
        <v>2929.8700000000003</v>
      </c>
      <c r="K34" s="294">
        <f>$C34*K35</f>
        <v>0</v>
      </c>
      <c r="L34" s="294">
        <f>$C34*L35</f>
        <v>0</v>
      </c>
      <c r="M34" s="294">
        <f>$C34*M35</f>
        <v>0</v>
      </c>
      <c r="N34" s="294">
        <f>$C34*N35</f>
        <v>0</v>
      </c>
      <c r="O34" s="294">
        <f>$C34*O35</f>
        <v>0</v>
      </c>
      <c r="P34" s="294">
        <f>$C34*P35</f>
        <v>0</v>
      </c>
      <c r="Q34" s="294">
        <f>$C34*Q35</f>
        <v>0</v>
      </c>
      <c r="R34" s="294">
        <f>$C34*R35</f>
        <v>0</v>
      </c>
      <c r="S34" s="294">
        <f>$C34*S35</f>
        <v>0</v>
      </c>
      <c r="T34" s="294">
        <f>$C34*T35</f>
        <v>0</v>
      </c>
      <c r="U34" s="295">
        <f>$C34*U35</f>
        <v>0</v>
      </c>
      <c r="V34" s="296">
        <f>SUM(D34:U34)</f>
        <v>2929.8700000000003</v>
      </c>
    </row>
    <row r="35" spans="1:22" s="126" customFormat="1" ht="9.75" customHeight="1">
      <c r="A35" s="418"/>
      <c r="B35" s="417"/>
      <c r="C35" s="292">
        <f>C34/C98</f>
        <v>0.0008238938490358549</v>
      </c>
      <c r="D35" s="297"/>
      <c r="E35" s="274"/>
      <c r="F35" s="274"/>
      <c r="G35" s="274"/>
      <c r="H35" s="274"/>
      <c r="I35" s="274"/>
      <c r="J35" s="273">
        <v>1</v>
      </c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98"/>
      <c r="V35" s="299">
        <f>SUM(D35:U35)</f>
        <v>1</v>
      </c>
    </row>
    <row r="36" spans="1:22" s="126" customFormat="1" ht="11.25">
      <c r="A36" s="418" t="s">
        <v>1491</v>
      </c>
      <c r="B36" s="416" t="s">
        <v>394</v>
      </c>
      <c r="C36" s="291">
        <f>ORÇAMENTO!I99</f>
        <v>8142.150000000001</v>
      </c>
      <c r="D36" s="293">
        <f>$C36*D37</f>
        <v>0</v>
      </c>
      <c r="E36" s="294">
        <f>$C36*E37</f>
        <v>0</v>
      </c>
      <c r="F36" s="294">
        <f>$C36*F37</f>
        <v>0</v>
      </c>
      <c r="G36" s="294">
        <f>$C36*G37</f>
        <v>0</v>
      </c>
      <c r="H36" s="294">
        <f>$C36*H37</f>
        <v>0</v>
      </c>
      <c r="I36" s="272">
        <f>$C36*I37</f>
        <v>3256.8600000000006</v>
      </c>
      <c r="J36" s="272">
        <f>$C36*J37</f>
        <v>4885.29</v>
      </c>
      <c r="K36" s="294">
        <f>$C36*K37</f>
        <v>0</v>
      </c>
      <c r="L36" s="294">
        <f>$C36*L37</f>
        <v>0</v>
      </c>
      <c r="M36" s="294">
        <f>$C36*M37</f>
        <v>0</v>
      </c>
      <c r="N36" s="294">
        <f>$C36*N37</f>
        <v>0</v>
      </c>
      <c r="O36" s="294">
        <f>$C36*O37</f>
        <v>0</v>
      </c>
      <c r="P36" s="294">
        <f>$C36*P37</f>
        <v>0</v>
      </c>
      <c r="Q36" s="294">
        <f>$C36*Q37</f>
        <v>0</v>
      </c>
      <c r="R36" s="294">
        <f>$C36*R37</f>
        <v>0</v>
      </c>
      <c r="S36" s="294">
        <f>$C36*S37</f>
        <v>0</v>
      </c>
      <c r="T36" s="294">
        <f>$C36*T37</f>
        <v>0</v>
      </c>
      <c r="U36" s="295">
        <f>$C36*U37</f>
        <v>0</v>
      </c>
      <c r="V36" s="296">
        <f t="shared" si="4"/>
        <v>8142.150000000001</v>
      </c>
    </row>
    <row r="37" spans="1:22" s="126" customFormat="1" ht="9.75" customHeight="1">
      <c r="A37" s="418"/>
      <c r="B37" s="417"/>
      <c r="C37" s="292">
        <f>C36/C98</f>
        <v>0.002289612611797549</v>
      </c>
      <c r="D37" s="297"/>
      <c r="E37" s="274"/>
      <c r="F37" s="274"/>
      <c r="G37" s="274"/>
      <c r="H37" s="274"/>
      <c r="I37" s="273">
        <v>0.4</v>
      </c>
      <c r="J37" s="273">
        <v>0.6</v>
      </c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98"/>
      <c r="V37" s="299">
        <f t="shared" si="4"/>
        <v>1</v>
      </c>
    </row>
    <row r="38" spans="1:22" s="267" customFormat="1" ht="10.5">
      <c r="A38" s="266">
        <v>4</v>
      </c>
      <c r="B38" s="49" t="s">
        <v>814</v>
      </c>
      <c r="C38" s="290"/>
      <c r="D38" s="287"/>
      <c r="E38" s="276"/>
      <c r="F38" s="275"/>
      <c r="G38" s="276"/>
      <c r="H38" s="276"/>
      <c r="I38" s="276"/>
      <c r="J38" s="275"/>
      <c r="K38" s="276"/>
      <c r="L38" s="275"/>
      <c r="M38" s="276"/>
      <c r="N38" s="276"/>
      <c r="O38" s="276"/>
      <c r="P38" s="275"/>
      <c r="Q38" s="276"/>
      <c r="R38" s="275"/>
      <c r="S38" s="276"/>
      <c r="T38" s="276"/>
      <c r="U38" s="280"/>
      <c r="V38" s="282"/>
    </row>
    <row r="39" spans="1:22" s="126" customFormat="1" ht="11.25">
      <c r="A39" s="418" t="s">
        <v>398</v>
      </c>
      <c r="B39" s="416" t="s">
        <v>392</v>
      </c>
      <c r="C39" s="291">
        <f>ORÇAMENTO!I107</f>
        <v>127352.26000000001</v>
      </c>
      <c r="D39" s="293">
        <f>$C39*D40</f>
        <v>0</v>
      </c>
      <c r="E39" s="294">
        <f>$C39*E40</f>
        <v>0</v>
      </c>
      <c r="F39" s="294">
        <f>$C39*F40</f>
        <v>0</v>
      </c>
      <c r="G39" s="294">
        <f>$C39*G40</f>
        <v>0</v>
      </c>
      <c r="H39" s="294">
        <f>$C39*H40</f>
        <v>0</v>
      </c>
      <c r="I39" s="294">
        <f>$C39*I40</f>
        <v>0</v>
      </c>
      <c r="J39" s="294">
        <f>$C39*J40</f>
        <v>0</v>
      </c>
      <c r="K39" s="294">
        <f>$C39*K40</f>
        <v>0</v>
      </c>
      <c r="L39" s="272">
        <f>$C39*L40</f>
        <v>12735.226000000002</v>
      </c>
      <c r="M39" s="272">
        <f>$C39*M40</f>
        <v>63676.130000000005</v>
      </c>
      <c r="N39" s="272">
        <f>$C39*N40</f>
        <v>50940.90400000001</v>
      </c>
      <c r="O39" s="294">
        <f>$C39*O40</f>
        <v>0</v>
      </c>
      <c r="P39" s="294">
        <f>$C39*P40</f>
        <v>0</v>
      </c>
      <c r="Q39" s="294">
        <f>$C39*Q40</f>
        <v>0</v>
      </c>
      <c r="R39" s="294">
        <f>$C39*R40</f>
        <v>0</v>
      </c>
      <c r="S39" s="294">
        <f>$C39*S40</f>
        <v>0</v>
      </c>
      <c r="T39" s="294">
        <f>$C39*T40</f>
        <v>0</v>
      </c>
      <c r="U39" s="295">
        <f>$C39*U40</f>
        <v>0</v>
      </c>
      <c r="V39" s="296">
        <f aca="true" t="shared" si="5" ref="V39:V50">SUM(D39:U39)</f>
        <v>127352.26000000001</v>
      </c>
    </row>
    <row r="40" spans="1:22" s="126" customFormat="1" ht="11.25">
      <c r="A40" s="418"/>
      <c r="B40" s="417"/>
      <c r="C40" s="292">
        <f>C39/C98</f>
        <v>0.03581208165373035</v>
      </c>
      <c r="D40" s="297"/>
      <c r="E40" s="274"/>
      <c r="F40" s="274"/>
      <c r="G40" s="274"/>
      <c r="H40" s="274"/>
      <c r="I40" s="274"/>
      <c r="J40" s="274"/>
      <c r="K40" s="274"/>
      <c r="L40" s="273">
        <v>0.1</v>
      </c>
      <c r="M40" s="273">
        <v>0.5</v>
      </c>
      <c r="N40" s="273">
        <v>0.4</v>
      </c>
      <c r="O40" s="274"/>
      <c r="P40" s="274"/>
      <c r="Q40" s="274"/>
      <c r="R40" s="274"/>
      <c r="S40" s="274"/>
      <c r="T40" s="274"/>
      <c r="U40" s="298"/>
      <c r="V40" s="299">
        <f t="shared" si="5"/>
        <v>1</v>
      </c>
    </row>
    <row r="41" spans="1:22" s="126" customFormat="1" ht="11.25">
      <c r="A41" s="418" t="s">
        <v>817</v>
      </c>
      <c r="B41" s="416" t="s">
        <v>815</v>
      </c>
      <c r="C41" s="291">
        <f>ORÇAMENTO!I110</f>
        <v>12078</v>
      </c>
      <c r="D41" s="293">
        <f>$C41*D42</f>
        <v>0</v>
      </c>
      <c r="E41" s="294">
        <f>$C41*E42</f>
        <v>0</v>
      </c>
      <c r="F41" s="294">
        <f>$C41*F42</f>
        <v>0</v>
      </c>
      <c r="G41" s="294">
        <f>$C41*G42</f>
        <v>0</v>
      </c>
      <c r="H41" s="294">
        <f>$C41*H42</f>
        <v>0</v>
      </c>
      <c r="I41" s="294">
        <f>$C41*I42</f>
        <v>0</v>
      </c>
      <c r="J41" s="294">
        <f>$C41*J42</f>
        <v>0</v>
      </c>
      <c r="K41" s="294">
        <f>$C41*K42</f>
        <v>0</v>
      </c>
      <c r="L41" s="294">
        <f>$C41*L42</f>
        <v>0</v>
      </c>
      <c r="M41" s="294">
        <f>$C41*M42</f>
        <v>0</v>
      </c>
      <c r="N41" s="294">
        <f>$C41*N42</f>
        <v>0</v>
      </c>
      <c r="O41" s="294">
        <f>$C41*O42</f>
        <v>0</v>
      </c>
      <c r="P41" s="294">
        <f>$C41*P42</f>
        <v>0</v>
      </c>
      <c r="Q41" s="294">
        <f>$C41*Q42</f>
        <v>0</v>
      </c>
      <c r="R41" s="294">
        <f>$C41*R42</f>
        <v>0</v>
      </c>
      <c r="S41" s="294">
        <f>$C41*S42</f>
        <v>0</v>
      </c>
      <c r="T41" s="272">
        <f>$C41*T42</f>
        <v>6039</v>
      </c>
      <c r="U41" s="302">
        <f>$C41*U42</f>
        <v>6039</v>
      </c>
      <c r="V41" s="296">
        <f t="shared" si="5"/>
        <v>12078</v>
      </c>
    </row>
    <row r="42" spans="1:22" s="126" customFormat="1" ht="9.75" customHeight="1">
      <c r="A42" s="418"/>
      <c r="B42" s="417"/>
      <c r="C42" s="292">
        <f>C41/C98</f>
        <v>0.0033963929828473806</v>
      </c>
      <c r="D42" s="297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3">
        <v>0.5</v>
      </c>
      <c r="U42" s="303">
        <v>0.5</v>
      </c>
      <c r="V42" s="299">
        <f t="shared" si="5"/>
        <v>1</v>
      </c>
    </row>
    <row r="43" spans="1:22" s="126" customFormat="1" ht="11.25">
      <c r="A43" s="418" t="s">
        <v>818</v>
      </c>
      <c r="B43" s="416" t="s">
        <v>1459</v>
      </c>
      <c r="C43" s="291">
        <f>ORÇAMENTO!I113</f>
        <v>38892.96</v>
      </c>
      <c r="D43" s="293">
        <f>$C43*D44</f>
        <v>0</v>
      </c>
      <c r="E43" s="294">
        <f>$C43*E44</f>
        <v>0</v>
      </c>
      <c r="F43" s="294">
        <f>$C43*F44</f>
        <v>0</v>
      </c>
      <c r="G43" s="294">
        <f>$C43*G44</f>
        <v>0</v>
      </c>
      <c r="H43" s="294">
        <f>$C43*H44</f>
        <v>0</v>
      </c>
      <c r="I43" s="294">
        <f>$C43*I44</f>
        <v>0</v>
      </c>
      <c r="J43" s="294">
        <f>$C43*J44</f>
        <v>0</v>
      </c>
      <c r="K43" s="294">
        <f>$C43*K44</f>
        <v>0</v>
      </c>
      <c r="L43" s="294">
        <f>$C43*L44</f>
        <v>0</v>
      </c>
      <c r="M43" s="294">
        <f>$C43*M44</f>
        <v>0</v>
      </c>
      <c r="N43" s="294">
        <f>$C43*N44</f>
        <v>0</v>
      </c>
      <c r="O43" s="294">
        <f>$C43*O44</f>
        <v>0</v>
      </c>
      <c r="P43" s="294">
        <f>$C43*P44</f>
        <v>0</v>
      </c>
      <c r="Q43" s="294">
        <f>$C43*Q44</f>
        <v>0</v>
      </c>
      <c r="R43" s="294">
        <f>$C43*R44</f>
        <v>0</v>
      </c>
      <c r="S43" s="294">
        <f>$C43*S44</f>
        <v>0</v>
      </c>
      <c r="T43" s="294">
        <f>$C43*T44</f>
        <v>0</v>
      </c>
      <c r="U43" s="302">
        <f>$C43*U44</f>
        <v>38892.96</v>
      </c>
      <c r="V43" s="296">
        <f t="shared" si="5"/>
        <v>38892.96</v>
      </c>
    </row>
    <row r="44" spans="1:22" s="126" customFormat="1" ht="9.75" customHeight="1">
      <c r="A44" s="418"/>
      <c r="B44" s="417"/>
      <c r="C44" s="292">
        <f>C43/C98</f>
        <v>0.010936891573618468</v>
      </c>
      <c r="D44" s="297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303">
        <v>1</v>
      </c>
      <c r="V44" s="299">
        <f t="shared" si="5"/>
        <v>1</v>
      </c>
    </row>
    <row r="45" spans="1:22" s="126" customFormat="1" ht="11.25">
      <c r="A45" s="418" t="s">
        <v>819</v>
      </c>
      <c r="B45" s="416" t="s">
        <v>816</v>
      </c>
      <c r="C45" s="291">
        <f>ORÇAMENTO!I127</f>
        <v>52711.84999999999</v>
      </c>
      <c r="D45" s="293">
        <f>$C45*D46</f>
        <v>0</v>
      </c>
      <c r="E45" s="294">
        <f>$C45*E46</f>
        <v>0</v>
      </c>
      <c r="F45" s="294">
        <f>$C45*F46</f>
        <v>0</v>
      </c>
      <c r="G45" s="294">
        <f>$C45*G46</f>
        <v>0</v>
      </c>
      <c r="H45" s="294">
        <f>$C45*H46</f>
        <v>0</v>
      </c>
      <c r="I45" s="294">
        <f>$C45*I46</f>
        <v>0</v>
      </c>
      <c r="J45" s="294">
        <f>$C45*J46</f>
        <v>0</v>
      </c>
      <c r="K45" s="294">
        <f>$C45*K46</f>
        <v>0</v>
      </c>
      <c r="L45" s="294">
        <f>$C45*L46</f>
        <v>0</v>
      </c>
      <c r="M45" s="294">
        <f>$C45*M46</f>
        <v>0</v>
      </c>
      <c r="N45" s="294">
        <f>$C45*N46</f>
        <v>0</v>
      </c>
      <c r="O45" s="294">
        <f>$C45*O46</f>
        <v>0</v>
      </c>
      <c r="P45" s="294">
        <f>$C45*P46</f>
        <v>0</v>
      </c>
      <c r="Q45" s="294">
        <f>$C45*Q46</f>
        <v>0</v>
      </c>
      <c r="R45" s="294">
        <f>$C45*R46</f>
        <v>0</v>
      </c>
      <c r="S45" s="294">
        <f>$C45*S46</f>
        <v>0</v>
      </c>
      <c r="T45" s="272">
        <f>$C45*T46</f>
        <v>15813.554999999997</v>
      </c>
      <c r="U45" s="302">
        <f>$C45*U46</f>
        <v>36898.29499999999</v>
      </c>
      <c r="V45" s="296">
        <f t="shared" si="5"/>
        <v>52711.84999999999</v>
      </c>
    </row>
    <row r="46" spans="1:22" s="126" customFormat="1" ht="9.75" customHeight="1">
      <c r="A46" s="418"/>
      <c r="B46" s="417"/>
      <c r="C46" s="292">
        <f>C45/C98</f>
        <v>0.014822831383747612</v>
      </c>
      <c r="D46" s="297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3">
        <v>0.3</v>
      </c>
      <c r="U46" s="303">
        <v>0.7</v>
      </c>
      <c r="V46" s="299">
        <f t="shared" si="5"/>
        <v>1</v>
      </c>
    </row>
    <row r="47" spans="1:22" s="126" customFormat="1" ht="11.25">
      <c r="A47" s="418" t="s">
        <v>938</v>
      </c>
      <c r="B47" s="416" t="s">
        <v>1432</v>
      </c>
      <c r="C47" s="291">
        <f>ORÇAMENTO!I135</f>
        <v>34840.08</v>
      </c>
      <c r="D47" s="293">
        <f>$C47*D48</f>
        <v>0</v>
      </c>
      <c r="E47" s="294">
        <f>$C47*E48</f>
        <v>0</v>
      </c>
      <c r="F47" s="294">
        <f>$C47*F48</f>
        <v>0</v>
      </c>
      <c r="G47" s="294">
        <f>$C47*G48</f>
        <v>0</v>
      </c>
      <c r="H47" s="294">
        <f>$C47*H48</f>
        <v>0</v>
      </c>
      <c r="I47" s="294">
        <f>$C47*I48</f>
        <v>0</v>
      </c>
      <c r="J47" s="294">
        <f>$C47*J48</f>
        <v>0</v>
      </c>
      <c r="K47" s="294">
        <f>$C47*K48</f>
        <v>0</v>
      </c>
      <c r="L47" s="294">
        <f>$C47*L48</f>
        <v>0</v>
      </c>
      <c r="M47" s="294">
        <f>$C47*M48</f>
        <v>0</v>
      </c>
      <c r="N47" s="294">
        <f>$C47*N48</f>
        <v>0</v>
      </c>
      <c r="O47" s="294">
        <f>$C47*O48</f>
        <v>0</v>
      </c>
      <c r="P47" s="294">
        <f>$C47*P48</f>
        <v>0</v>
      </c>
      <c r="Q47" s="294">
        <f>$C47*Q48</f>
        <v>0</v>
      </c>
      <c r="R47" s="294">
        <f>$C47*R48</f>
        <v>0</v>
      </c>
      <c r="S47" s="294">
        <f>$C47*S48</f>
        <v>0</v>
      </c>
      <c r="T47" s="272">
        <f>$C47*T48</f>
        <v>10452.024</v>
      </c>
      <c r="U47" s="302">
        <f>$C47*U48</f>
        <v>24388.056</v>
      </c>
      <c r="V47" s="296">
        <f>SUM(D47:U47)</f>
        <v>34840.08</v>
      </c>
    </row>
    <row r="48" spans="1:22" s="126" customFormat="1" ht="9.75" customHeight="1">
      <c r="A48" s="418"/>
      <c r="B48" s="417"/>
      <c r="C48" s="292">
        <f>C47/C98</f>
        <v>0.00979720179117746</v>
      </c>
      <c r="D48" s="297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3">
        <v>0.3</v>
      </c>
      <c r="U48" s="303">
        <v>0.7</v>
      </c>
      <c r="V48" s="299">
        <f>SUM(D48:U48)</f>
        <v>1</v>
      </c>
    </row>
    <row r="49" spans="1:22" s="126" customFormat="1" ht="11.25">
      <c r="A49" s="418" t="s">
        <v>1430</v>
      </c>
      <c r="B49" s="416" t="s">
        <v>939</v>
      </c>
      <c r="C49" s="291">
        <f>ORÇAMENTO!I138</f>
        <v>36767.61</v>
      </c>
      <c r="D49" s="293">
        <f>$C49*D50</f>
        <v>0</v>
      </c>
      <c r="E49" s="294">
        <f>$C49*E50</f>
        <v>0</v>
      </c>
      <c r="F49" s="294">
        <f>$C49*F50</f>
        <v>0</v>
      </c>
      <c r="G49" s="294">
        <f>$C49*G50</f>
        <v>0</v>
      </c>
      <c r="H49" s="294">
        <f>$C49*H50</f>
        <v>0</v>
      </c>
      <c r="I49" s="294">
        <f>$C49*I50</f>
        <v>0</v>
      </c>
      <c r="J49" s="294">
        <f>$C49*J50</f>
        <v>0</v>
      </c>
      <c r="K49" s="294">
        <f>$C49*K50</f>
        <v>0</v>
      </c>
      <c r="L49" s="294">
        <f>$C49*L50</f>
        <v>0</v>
      </c>
      <c r="M49" s="294">
        <f>$C49*M50</f>
        <v>0</v>
      </c>
      <c r="N49" s="294">
        <f>$C49*N50</f>
        <v>0</v>
      </c>
      <c r="O49" s="294">
        <f>$C49*O50</f>
        <v>0</v>
      </c>
      <c r="P49" s="294">
        <f>$C49*P50</f>
        <v>0</v>
      </c>
      <c r="Q49" s="294">
        <f>$C49*Q50</f>
        <v>0</v>
      </c>
      <c r="R49" s="294">
        <f>$C49*R50</f>
        <v>0</v>
      </c>
      <c r="S49" s="294">
        <f>$C49*S50</f>
        <v>0</v>
      </c>
      <c r="T49" s="294">
        <f>$C49*T50</f>
        <v>0</v>
      </c>
      <c r="U49" s="302">
        <f>$C49*U50</f>
        <v>36767.61</v>
      </c>
      <c r="V49" s="296">
        <f t="shared" si="5"/>
        <v>36767.61</v>
      </c>
    </row>
    <row r="50" spans="1:22" s="126" customFormat="1" ht="9.75" customHeight="1">
      <c r="A50" s="418"/>
      <c r="B50" s="417"/>
      <c r="C50" s="292">
        <f>C49/C98</f>
        <v>0.010339232704095808</v>
      </c>
      <c r="D50" s="297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303">
        <v>1</v>
      </c>
      <c r="V50" s="299">
        <f t="shared" si="5"/>
        <v>1</v>
      </c>
    </row>
    <row r="51" spans="1:22" s="267" customFormat="1" ht="10.5">
      <c r="A51" s="266">
        <v>5</v>
      </c>
      <c r="B51" s="49" t="s">
        <v>399</v>
      </c>
      <c r="C51" s="290"/>
      <c r="D51" s="287"/>
      <c r="E51" s="276"/>
      <c r="F51" s="275"/>
      <c r="G51" s="276"/>
      <c r="H51" s="276"/>
      <c r="I51" s="276"/>
      <c r="J51" s="275"/>
      <c r="K51" s="276"/>
      <c r="L51" s="275"/>
      <c r="M51" s="276"/>
      <c r="N51" s="276"/>
      <c r="O51" s="276"/>
      <c r="P51" s="275"/>
      <c r="Q51" s="276"/>
      <c r="R51" s="275"/>
      <c r="S51" s="276"/>
      <c r="T51" s="276"/>
      <c r="U51" s="280"/>
      <c r="V51" s="282"/>
    </row>
    <row r="52" spans="1:22" s="126" customFormat="1" ht="11.25">
      <c r="A52" s="418" t="s">
        <v>397</v>
      </c>
      <c r="B52" s="416" t="s">
        <v>872</v>
      </c>
      <c r="C52" s="291">
        <f>ORÇAMENTO!I144</f>
        <v>31017.48</v>
      </c>
      <c r="D52" s="293">
        <f>$C52*D53</f>
        <v>0</v>
      </c>
      <c r="E52" s="294">
        <f>$C52*E53</f>
        <v>0</v>
      </c>
      <c r="F52" s="294">
        <f>$C52*F53</f>
        <v>0</v>
      </c>
      <c r="G52" s="294">
        <f>$C52*G53</f>
        <v>0</v>
      </c>
      <c r="H52" s="294">
        <f>$C52*H53</f>
        <v>0</v>
      </c>
      <c r="I52" s="294">
        <f>$C52*I53</f>
        <v>0</v>
      </c>
      <c r="J52" s="294">
        <f>$C52*J53</f>
        <v>0</v>
      </c>
      <c r="K52" s="294">
        <f>$C52*K53</f>
        <v>0</v>
      </c>
      <c r="L52" s="294">
        <f>$C52*L53</f>
        <v>0</v>
      </c>
      <c r="M52" s="294">
        <f>$C52*M53</f>
        <v>0</v>
      </c>
      <c r="N52" s="272">
        <f>$C52*N53</f>
        <v>6203.496</v>
      </c>
      <c r="O52" s="272">
        <f>$C52*O53</f>
        <v>12406.992</v>
      </c>
      <c r="P52" s="272">
        <f>$C52*P53</f>
        <v>9305.243999999999</v>
      </c>
      <c r="Q52" s="272">
        <f>$C52*Q53</f>
        <v>3101.748</v>
      </c>
      <c r="R52" s="294">
        <f>$C52*R53</f>
        <v>0</v>
      </c>
      <c r="S52" s="294">
        <f>$C52*S53</f>
        <v>0</v>
      </c>
      <c r="T52" s="294">
        <f>$C52*T53</f>
        <v>0</v>
      </c>
      <c r="U52" s="295">
        <f>$C52*U53</f>
        <v>0</v>
      </c>
      <c r="V52" s="296">
        <f aca="true" t="shared" si="6" ref="V52:V61">SUM(D52:U52)</f>
        <v>31017.48</v>
      </c>
    </row>
    <row r="53" spans="1:22" s="126" customFormat="1" ht="11.25">
      <c r="A53" s="418"/>
      <c r="B53" s="417"/>
      <c r="C53" s="292">
        <f>C52/C98</f>
        <v>0.008722267876934009</v>
      </c>
      <c r="D53" s="297"/>
      <c r="E53" s="274"/>
      <c r="F53" s="274"/>
      <c r="G53" s="274"/>
      <c r="H53" s="274"/>
      <c r="I53" s="274"/>
      <c r="J53" s="274"/>
      <c r="K53" s="274"/>
      <c r="L53" s="274"/>
      <c r="M53" s="274"/>
      <c r="N53" s="273">
        <v>0.2</v>
      </c>
      <c r="O53" s="273">
        <v>0.4</v>
      </c>
      <c r="P53" s="273">
        <v>0.3</v>
      </c>
      <c r="Q53" s="273">
        <v>0.1</v>
      </c>
      <c r="R53" s="274"/>
      <c r="S53" s="274"/>
      <c r="T53" s="274"/>
      <c r="U53" s="298"/>
      <c r="V53" s="299">
        <f t="shared" si="6"/>
        <v>1.0000000000000002</v>
      </c>
    </row>
    <row r="54" spans="1:22" s="126" customFormat="1" ht="11.25">
      <c r="A54" s="418" t="s">
        <v>843</v>
      </c>
      <c r="B54" s="416" t="s">
        <v>841</v>
      </c>
      <c r="C54" s="291">
        <f>ORÇAMENTO!I147</f>
        <v>38779.8</v>
      </c>
      <c r="D54" s="293">
        <f>$C54*D55</f>
        <v>0</v>
      </c>
      <c r="E54" s="294">
        <f>$C54*E55</f>
        <v>0</v>
      </c>
      <c r="F54" s="294">
        <f>$C54*F55</f>
        <v>0</v>
      </c>
      <c r="G54" s="294">
        <f>$C54*G55</f>
        <v>0</v>
      </c>
      <c r="H54" s="294">
        <f>$C54*H55</f>
        <v>0</v>
      </c>
      <c r="I54" s="294">
        <f>$C54*I55</f>
        <v>0</v>
      </c>
      <c r="J54" s="294">
        <f>$C54*J55</f>
        <v>0</v>
      </c>
      <c r="K54" s="294">
        <f>$C54*K55</f>
        <v>0</v>
      </c>
      <c r="L54" s="294">
        <f>$C54*L55</f>
        <v>0</v>
      </c>
      <c r="M54" s="294">
        <f>$C54*M55</f>
        <v>0</v>
      </c>
      <c r="N54" s="294">
        <f>$C54*N55</f>
        <v>0</v>
      </c>
      <c r="O54" s="272">
        <f>$C54*O55</f>
        <v>15511.920000000002</v>
      </c>
      <c r="P54" s="272">
        <f>$C54*P55</f>
        <v>23267.88</v>
      </c>
      <c r="Q54" s="294">
        <f>$C54*Q55</f>
        <v>0</v>
      </c>
      <c r="R54" s="294">
        <f>$C54*R55</f>
        <v>0</v>
      </c>
      <c r="S54" s="294">
        <f>$C54*S55</f>
        <v>0</v>
      </c>
      <c r="T54" s="294">
        <f>$C54*T55</f>
        <v>0</v>
      </c>
      <c r="U54" s="295">
        <f>$C54*U55</f>
        <v>0</v>
      </c>
      <c r="V54" s="296">
        <f t="shared" si="6"/>
        <v>38779.8</v>
      </c>
    </row>
    <row r="55" spans="1:22" s="126" customFormat="1" ht="11.25">
      <c r="A55" s="418"/>
      <c r="B55" s="417"/>
      <c r="C55" s="292">
        <f>C54/C98</f>
        <v>0.010905070425254583</v>
      </c>
      <c r="D55" s="297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3">
        <v>0.4</v>
      </c>
      <c r="P55" s="273">
        <v>0.6</v>
      </c>
      <c r="Q55" s="274"/>
      <c r="R55" s="274"/>
      <c r="S55" s="274"/>
      <c r="T55" s="274"/>
      <c r="U55" s="298"/>
      <c r="V55" s="299">
        <f t="shared" si="6"/>
        <v>1</v>
      </c>
    </row>
    <row r="56" spans="1:22" s="126" customFormat="1" ht="11.25">
      <c r="A56" s="418" t="s">
        <v>845</v>
      </c>
      <c r="B56" s="416" t="s">
        <v>842</v>
      </c>
      <c r="C56" s="291">
        <f>ORÇAMENTO!I150</f>
        <v>37879.92</v>
      </c>
      <c r="D56" s="293">
        <f>$C56*D57</f>
        <v>0</v>
      </c>
      <c r="E56" s="294">
        <f>$C56*E57</f>
        <v>0</v>
      </c>
      <c r="F56" s="294">
        <f>$C56*F57</f>
        <v>0</v>
      </c>
      <c r="G56" s="294">
        <f>$C56*G57</f>
        <v>0</v>
      </c>
      <c r="H56" s="294">
        <f>$C56*H57</f>
        <v>0</v>
      </c>
      <c r="I56" s="294">
        <f>$C56*I57</f>
        <v>0</v>
      </c>
      <c r="J56" s="294">
        <f>$C56*J57</f>
        <v>0</v>
      </c>
      <c r="K56" s="294">
        <f>$C56*K57</f>
        <v>0</v>
      </c>
      <c r="L56" s="294">
        <f>$C56*L57</f>
        <v>0</v>
      </c>
      <c r="M56" s="272">
        <f>$C56*M57</f>
        <v>22727.951999999997</v>
      </c>
      <c r="N56" s="272">
        <f>$C56*N57</f>
        <v>15151.968</v>
      </c>
      <c r="O56" s="294">
        <f>$C56*O57</f>
        <v>0</v>
      </c>
      <c r="P56" s="294">
        <f>$C56*P57</f>
        <v>0</v>
      </c>
      <c r="Q56" s="294">
        <f>$C56*Q57</f>
        <v>0</v>
      </c>
      <c r="R56" s="294">
        <f>$C56*R57</f>
        <v>0</v>
      </c>
      <c r="S56" s="294">
        <f>$C56*S57</f>
        <v>0</v>
      </c>
      <c r="T56" s="294">
        <f>$C56*T57</f>
        <v>0</v>
      </c>
      <c r="U56" s="295">
        <f>$C56*U57</f>
        <v>0</v>
      </c>
      <c r="V56" s="296">
        <f t="shared" si="6"/>
        <v>37879.92</v>
      </c>
    </row>
    <row r="57" spans="1:22" s="126" customFormat="1" ht="11.25">
      <c r="A57" s="418"/>
      <c r="B57" s="417"/>
      <c r="C57" s="292">
        <f>C56/C98</f>
        <v>0.010652019744893205</v>
      </c>
      <c r="D57" s="297"/>
      <c r="E57" s="274"/>
      <c r="F57" s="274"/>
      <c r="G57" s="274"/>
      <c r="H57" s="274"/>
      <c r="I57" s="274"/>
      <c r="J57" s="274"/>
      <c r="K57" s="274"/>
      <c r="L57" s="274"/>
      <c r="M57" s="273">
        <v>0.6</v>
      </c>
      <c r="N57" s="273">
        <v>0.4</v>
      </c>
      <c r="O57" s="274"/>
      <c r="P57" s="274"/>
      <c r="Q57" s="274"/>
      <c r="R57" s="274"/>
      <c r="S57" s="274"/>
      <c r="T57" s="274"/>
      <c r="U57" s="298"/>
      <c r="V57" s="299">
        <f t="shared" si="6"/>
        <v>1</v>
      </c>
    </row>
    <row r="58" spans="1:22" s="126" customFormat="1" ht="11.25">
      <c r="A58" s="418" t="s">
        <v>847</v>
      </c>
      <c r="B58" s="416" t="s">
        <v>849</v>
      </c>
      <c r="C58" s="291">
        <f>ORÇAMENTO!I154</f>
        <v>12815.560000000001</v>
      </c>
      <c r="D58" s="293">
        <f>$C58*D59</f>
        <v>0</v>
      </c>
      <c r="E58" s="294">
        <f>$C58*E59</f>
        <v>0</v>
      </c>
      <c r="F58" s="294">
        <f>$C58*F59</f>
        <v>0</v>
      </c>
      <c r="G58" s="294">
        <f>$C58*G59</f>
        <v>0</v>
      </c>
      <c r="H58" s="294">
        <f>$C58*H59</f>
        <v>0</v>
      </c>
      <c r="I58" s="294">
        <f>$C58*I59</f>
        <v>0</v>
      </c>
      <c r="J58" s="294">
        <f>$C58*J59</f>
        <v>0</v>
      </c>
      <c r="K58" s="294">
        <f>$C58*K59</f>
        <v>0</v>
      </c>
      <c r="L58" s="294">
        <f>$C58*L59</f>
        <v>0</v>
      </c>
      <c r="M58" s="294">
        <f>$C58*M59</f>
        <v>0</v>
      </c>
      <c r="N58" s="294">
        <f>$C58*N59</f>
        <v>0</v>
      </c>
      <c r="O58" s="294">
        <f>$C58*O59</f>
        <v>0</v>
      </c>
      <c r="P58" s="294">
        <f>$C58*P59</f>
        <v>0</v>
      </c>
      <c r="Q58" s="294">
        <f>$C58*Q59</f>
        <v>0</v>
      </c>
      <c r="R58" s="294">
        <f>$C58*R59</f>
        <v>0</v>
      </c>
      <c r="S58" s="272">
        <f>$C58*S59</f>
        <v>10252.448000000002</v>
      </c>
      <c r="T58" s="272">
        <f>$C58*T59</f>
        <v>2563.1120000000005</v>
      </c>
      <c r="U58" s="295">
        <f>$C58*U59</f>
        <v>0</v>
      </c>
      <c r="V58" s="296">
        <f t="shared" si="6"/>
        <v>12815.560000000003</v>
      </c>
    </row>
    <row r="59" spans="1:22" s="126" customFormat="1" ht="11.25">
      <c r="A59" s="418"/>
      <c r="B59" s="417"/>
      <c r="C59" s="292">
        <f>C58/C98</f>
        <v>0.0036037984811441944</v>
      </c>
      <c r="D59" s="297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3">
        <v>0.8</v>
      </c>
      <c r="T59" s="273">
        <v>0.2</v>
      </c>
      <c r="U59" s="298"/>
      <c r="V59" s="299">
        <f t="shared" si="6"/>
        <v>1</v>
      </c>
    </row>
    <row r="60" spans="1:22" s="126" customFormat="1" ht="11.25">
      <c r="A60" s="418" t="s">
        <v>1074</v>
      </c>
      <c r="B60" s="416" t="s">
        <v>850</v>
      </c>
      <c r="C60" s="291">
        <f>ORÇAMENTO!I158</f>
        <v>26282.1</v>
      </c>
      <c r="D60" s="293">
        <f>$C60*D61</f>
        <v>0</v>
      </c>
      <c r="E60" s="294">
        <f>$C60*E61</f>
        <v>0</v>
      </c>
      <c r="F60" s="294">
        <f>$C60*F61</f>
        <v>0</v>
      </c>
      <c r="G60" s="294">
        <f>$C60*G61</f>
        <v>0</v>
      </c>
      <c r="H60" s="294">
        <f>$C60*H61</f>
        <v>0</v>
      </c>
      <c r="I60" s="294">
        <f>$C60*I61</f>
        <v>0</v>
      </c>
      <c r="J60" s="294">
        <f>$C60*J61</f>
        <v>0</v>
      </c>
      <c r="K60" s="294">
        <f>$C60*K61</f>
        <v>0</v>
      </c>
      <c r="L60" s="294">
        <f>$C60*L61</f>
        <v>0</v>
      </c>
      <c r="M60" s="294">
        <f>$C60*M61</f>
        <v>0</v>
      </c>
      <c r="N60" s="294">
        <f>$C60*N61</f>
        <v>0</v>
      </c>
      <c r="O60" s="294">
        <f>$C60*O61</f>
        <v>0</v>
      </c>
      <c r="P60" s="294">
        <f>$C60*P61</f>
        <v>0</v>
      </c>
      <c r="Q60" s="294">
        <f>$C60*Q61</f>
        <v>0</v>
      </c>
      <c r="R60" s="272">
        <f>$C60*R61</f>
        <v>7884.629999999999</v>
      </c>
      <c r="S60" s="272">
        <f>$C60*S61</f>
        <v>10512.84</v>
      </c>
      <c r="T60" s="272">
        <f>$C60*T61</f>
        <v>5256.42</v>
      </c>
      <c r="U60" s="302">
        <f>$C60*U61</f>
        <v>2628.21</v>
      </c>
      <c r="V60" s="296">
        <f t="shared" si="6"/>
        <v>26282.1</v>
      </c>
    </row>
    <row r="61" spans="1:22" s="126" customFormat="1" ht="11.25">
      <c r="A61" s="418"/>
      <c r="B61" s="417"/>
      <c r="C61" s="292">
        <f>C60/C98</f>
        <v>0.0073906557389048794</v>
      </c>
      <c r="D61" s="297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3">
        <v>0.3</v>
      </c>
      <c r="S61" s="273">
        <v>0.4</v>
      </c>
      <c r="T61" s="273">
        <v>0.2</v>
      </c>
      <c r="U61" s="303">
        <v>0.1</v>
      </c>
      <c r="V61" s="299">
        <f t="shared" si="6"/>
        <v>0.9999999999999999</v>
      </c>
    </row>
    <row r="62" spans="1:22" s="267" customFormat="1" ht="10.5">
      <c r="A62" s="266">
        <v>6</v>
      </c>
      <c r="B62" s="49" t="s">
        <v>393</v>
      </c>
      <c r="C62" s="290"/>
      <c r="D62" s="287"/>
      <c r="E62" s="276"/>
      <c r="F62" s="275"/>
      <c r="G62" s="276"/>
      <c r="H62" s="276"/>
      <c r="I62" s="276"/>
      <c r="J62" s="275"/>
      <c r="K62" s="276"/>
      <c r="L62" s="275"/>
      <c r="M62" s="276"/>
      <c r="N62" s="276"/>
      <c r="O62" s="276"/>
      <c r="P62" s="275"/>
      <c r="Q62" s="276"/>
      <c r="R62" s="275"/>
      <c r="S62" s="276"/>
      <c r="T62" s="276"/>
      <c r="U62" s="280"/>
      <c r="V62" s="282"/>
    </row>
    <row r="63" spans="1:22" s="126" customFormat="1" ht="11.25">
      <c r="A63" s="418" t="s">
        <v>29</v>
      </c>
      <c r="B63" s="416" t="s">
        <v>539</v>
      </c>
      <c r="C63" s="291">
        <f>ORÇAMENTO!I163</f>
        <v>819840</v>
      </c>
      <c r="D63" s="293">
        <f>$C63*D64</f>
        <v>0</v>
      </c>
      <c r="E63" s="294">
        <f>$C63*E64</f>
        <v>0</v>
      </c>
      <c r="F63" s="294">
        <f>$C63*F64</f>
        <v>0</v>
      </c>
      <c r="G63" s="294">
        <f>$C63*G64</f>
        <v>0</v>
      </c>
      <c r="H63" s="294">
        <f>$C63*H64</f>
        <v>0</v>
      </c>
      <c r="I63" s="294">
        <f>$C63*I64</f>
        <v>0</v>
      </c>
      <c r="J63" s="294">
        <f>$C63*J64</f>
        <v>0</v>
      </c>
      <c r="K63" s="294">
        <f>$C63*K64</f>
        <v>0</v>
      </c>
      <c r="L63" s="272">
        <f>$C63*L64</f>
        <v>81984</v>
      </c>
      <c r="M63" s="272">
        <f>$C63*M64</f>
        <v>409920</v>
      </c>
      <c r="N63" s="272">
        <f>$C63*N64</f>
        <v>327936</v>
      </c>
      <c r="O63" s="294">
        <f>$C63*O64</f>
        <v>0</v>
      </c>
      <c r="P63" s="294">
        <f>$C63*P64</f>
        <v>0</v>
      </c>
      <c r="Q63" s="294">
        <f>$C63*Q64</f>
        <v>0</v>
      </c>
      <c r="R63" s="294">
        <f>$C63*R64</f>
        <v>0</v>
      </c>
      <c r="S63" s="294">
        <f>$C63*S64</f>
        <v>0</v>
      </c>
      <c r="T63" s="294">
        <f>$C63*T64</f>
        <v>0</v>
      </c>
      <c r="U63" s="295">
        <f>$C63*U64</f>
        <v>0</v>
      </c>
      <c r="V63" s="296">
        <f>SUM(D63:U63)</f>
        <v>819840</v>
      </c>
    </row>
    <row r="64" spans="1:22" s="126" customFormat="1" ht="11.25">
      <c r="A64" s="418"/>
      <c r="B64" s="417"/>
      <c r="C64" s="292">
        <f>C63/C98</f>
        <v>0.230543038835701</v>
      </c>
      <c r="D64" s="297"/>
      <c r="E64" s="274"/>
      <c r="F64" s="274"/>
      <c r="G64" s="274"/>
      <c r="H64" s="274"/>
      <c r="I64" s="274"/>
      <c r="J64" s="274"/>
      <c r="K64" s="274"/>
      <c r="L64" s="273">
        <v>0.1</v>
      </c>
      <c r="M64" s="273">
        <v>0.5</v>
      </c>
      <c r="N64" s="273">
        <v>0.4</v>
      </c>
      <c r="O64" s="274"/>
      <c r="P64" s="274"/>
      <c r="Q64" s="274"/>
      <c r="R64" s="274"/>
      <c r="S64" s="274"/>
      <c r="T64" s="274"/>
      <c r="U64" s="298"/>
      <c r="V64" s="299">
        <f>SUM(D64:U64)</f>
        <v>1</v>
      </c>
    </row>
    <row r="65" spans="1:22" s="126" customFormat="1" ht="11.25">
      <c r="A65" s="418" t="s">
        <v>31</v>
      </c>
      <c r="B65" s="416" t="s">
        <v>394</v>
      </c>
      <c r="C65" s="291">
        <f>ORÇAMENTO!I166</f>
        <v>22562.29</v>
      </c>
      <c r="D65" s="293">
        <f>$C65*D66</f>
        <v>0</v>
      </c>
      <c r="E65" s="294">
        <f>$C65*E66</f>
        <v>0</v>
      </c>
      <c r="F65" s="294">
        <f>$C65*F66</f>
        <v>0</v>
      </c>
      <c r="G65" s="294">
        <f>$C65*G66</f>
        <v>0</v>
      </c>
      <c r="H65" s="294">
        <f>$C65*H66</f>
        <v>0</v>
      </c>
      <c r="I65" s="294">
        <f>$C65*I66</f>
        <v>0</v>
      </c>
      <c r="J65" s="294">
        <f>$C65*J66</f>
        <v>0</v>
      </c>
      <c r="K65" s="294">
        <f>$C65*K66</f>
        <v>0</v>
      </c>
      <c r="L65" s="272">
        <f>$C65*L66</f>
        <v>6768.687</v>
      </c>
      <c r="M65" s="272">
        <f>$C65*M66</f>
        <v>15793.603</v>
      </c>
      <c r="N65" s="294">
        <f>$C65*N66</f>
        <v>0</v>
      </c>
      <c r="O65" s="294">
        <f>$C65*O66</f>
        <v>0</v>
      </c>
      <c r="P65" s="294">
        <f>$C65*P66</f>
        <v>0</v>
      </c>
      <c r="Q65" s="294">
        <f>$C65*Q66</f>
        <v>0</v>
      </c>
      <c r="R65" s="294">
        <f>$C65*R66</f>
        <v>0</v>
      </c>
      <c r="S65" s="294">
        <f>$C65*S66</f>
        <v>0</v>
      </c>
      <c r="T65" s="294">
        <f>$C65*T66</f>
        <v>0</v>
      </c>
      <c r="U65" s="295">
        <f>$C65*U66</f>
        <v>0</v>
      </c>
      <c r="V65" s="296">
        <f>SUM(D65:U65)</f>
        <v>22562.29</v>
      </c>
    </row>
    <row r="66" spans="1:22" s="126" customFormat="1" ht="11.25">
      <c r="A66" s="418"/>
      <c r="B66" s="417"/>
      <c r="C66" s="292">
        <f>C65/C98</f>
        <v>0.006344626878040042</v>
      </c>
      <c r="D66" s="297"/>
      <c r="E66" s="274"/>
      <c r="F66" s="274"/>
      <c r="G66" s="274"/>
      <c r="H66" s="274"/>
      <c r="I66" s="274"/>
      <c r="J66" s="274"/>
      <c r="K66" s="274"/>
      <c r="L66" s="273">
        <v>0.3</v>
      </c>
      <c r="M66" s="273">
        <v>0.7</v>
      </c>
      <c r="N66" s="274"/>
      <c r="O66" s="274"/>
      <c r="P66" s="274"/>
      <c r="Q66" s="274"/>
      <c r="R66" s="274"/>
      <c r="S66" s="274"/>
      <c r="T66" s="274"/>
      <c r="U66" s="298"/>
      <c r="V66" s="299">
        <f>SUM(D66:U66)</f>
        <v>1</v>
      </c>
    </row>
    <row r="67" spans="1:22" s="267" customFormat="1" ht="10.5">
      <c r="A67" s="266">
        <v>7</v>
      </c>
      <c r="B67" s="49" t="s">
        <v>500</v>
      </c>
      <c r="C67" s="290"/>
      <c r="D67" s="287"/>
      <c r="E67" s="276"/>
      <c r="F67" s="275"/>
      <c r="G67" s="276"/>
      <c r="H67" s="276"/>
      <c r="I67" s="276"/>
      <c r="J67" s="275"/>
      <c r="K67" s="276"/>
      <c r="L67" s="275"/>
      <c r="M67" s="276"/>
      <c r="N67" s="276"/>
      <c r="O67" s="276"/>
      <c r="P67" s="275"/>
      <c r="Q67" s="276"/>
      <c r="R67" s="275"/>
      <c r="S67" s="276"/>
      <c r="T67" s="276"/>
      <c r="U67" s="280"/>
      <c r="V67" s="282"/>
    </row>
    <row r="68" spans="1:22" s="126" customFormat="1" ht="11.25">
      <c r="A68" s="418" t="s">
        <v>396</v>
      </c>
      <c r="B68" s="416" t="s">
        <v>49</v>
      </c>
      <c r="C68" s="291">
        <f>ORÇAMENTO!I172</f>
        <v>93.28</v>
      </c>
      <c r="D68" s="293">
        <f>$C68*D69</f>
        <v>0</v>
      </c>
      <c r="E68" s="272">
        <f>$C68*E69</f>
        <v>37.312000000000005</v>
      </c>
      <c r="F68" s="272">
        <f>$C68*F69</f>
        <v>55.967999999999996</v>
      </c>
      <c r="G68" s="294">
        <f>$C68*G69</f>
        <v>0</v>
      </c>
      <c r="H68" s="294">
        <f>$C68*H69</f>
        <v>0</v>
      </c>
      <c r="I68" s="294">
        <f>$C68*I69</f>
        <v>0</v>
      </c>
      <c r="J68" s="294">
        <f>$C68*J69</f>
        <v>0</v>
      </c>
      <c r="K68" s="294">
        <f>$C68*K69</f>
        <v>0</v>
      </c>
      <c r="L68" s="294">
        <f>$C68*L69</f>
        <v>0</v>
      </c>
      <c r="M68" s="294">
        <f>$C68*M69</f>
        <v>0</v>
      </c>
      <c r="N68" s="294">
        <f>$C68*N69</f>
        <v>0</v>
      </c>
      <c r="O68" s="294">
        <f>$C68*O69</f>
        <v>0</v>
      </c>
      <c r="P68" s="294">
        <f>$C68*P69</f>
        <v>0</v>
      </c>
      <c r="Q68" s="294">
        <f>$C68*Q69</f>
        <v>0</v>
      </c>
      <c r="R68" s="294">
        <f>$C68*R69</f>
        <v>0</v>
      </c>
      <c r="S68" s="294">
        <f>$C68*S69</f>
        <v>0</v>
      </c>
      <c r="T68" s="294">
        <f>$C68*T69</f>
        <v>0</v>
      </c>
      <c r="U68" s="295">
        <f>$C68*U69</f>
        <v>0</v>
      </c>
      <c r="V68" s="296">
        <f>SUM(D68:U68)</f>
        <v>93.28</v>
      </c>
    </row>
    <row r="69" spans="1:22" s="126" customFormat="1" ht="11.25">
      <c r="A69" s="418"/>
      <c r="B69" s="417"/>
      <c r="C69" s="292">
        <f>C68/C98</f>
        <v>2.62307946216264E-05</v>
      </c>
      <c r="D69" s="297"/>
      <c r="E69" s="273">
        <v>0.4</v>
      </c>
      <c r="F69" s="273">
        <v>0.6</v>
      </c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98"/>
      <c r="V69" s="299">
        <f>SUM(D69:U69)</f>
        <v>1</v>
      </c>
    </row>
    <row r="70" spans="1:22" s="126" customFormat="1" ht="11.25">
      <c r="A70" s="418" t="s">
        <v>853</v>
      </c>
      <c r="B70" s="416" t="s">
        <v>499</v>
      </c>
      <c r="C70" s="291">
        <f>ORÇAMENTO!I205</f>
        <v>28345.96</v>
      </c>
      <c r="D70" s="293">
        <f>$C70*D71</f>
        <v>0</v>
      </c>
      <c r="E70" s="294">
        <f>$C70*E71</f>
        <v>0</v>
      </c>
      <c r="F70" s="272">
        <f>$C70*F71</f>
        <v>2834.596</v>
      </c>
      <c r="G70" s="294">
        <f>$C70*G71</f>
        <v>0</v>
      </c>
      <c r="H70" s="294">
        <f>$C70*H71</f>
        <v>0</v>
      </c>
      <c r="I70" s="294">
        <f>$C70*I71</f>
        <v>0</v>
      </c>
      <c r="J70" s="294">
        <f>$C70*J71</f>
        <v>0</v>
      </c>
      <c r="K70" s="294">
        <f>$C70*K71</f>
        <v>0</v>
      </c>
      <c r="L70" s="294">
        <f>$C70*L71</f>
        <v>0</v>
      </c>
      <c r="M70" s="294">
        <f>$C70*M71</f>
        <v>0</v>
      </c>
      <c r="N70" s="294">
        <f>$C70*N71</f>
        <v>0</v>
      </c>
      <c r="O70" s="272">
        <f>$C70*O71</f>
        <v>5669.192</v>
      </c>
      <c r="P70" s="272">
        <f>$C70*P71</f>
        <v>5669.192</v>
      </c>
      <c r="Q70" s="272">
        <f>$C70*Q71</f>
        <v>8503.787999999999</v>
      </c>
      <c r="R70" s="294">
        <f>$C70*R71</f>
        <v>0</v>
      </c>
      <c r="S70" s="294">
        <f>$C70*S71</f>
        <v>0</v>
      </c>
      <c r="T70" s="294">
        <f>$C70*T71</f>
        <v>0</v>
      </c>
      <c r="U70" s="302">
        <f>$C70*U71</f>
        <v>5669.192</v>
      </c>
      <c r="V70" s="296">
        <f>SUM(D70:U70)</f>
        <v>28345.959999999995</v>
      </c>
    </row>
    <row r="71" spans="1:22" s="126" customFormat="1" ht="11.25">
      <c r="A71" s="418"/>
      <c r="B71" s="417"/>
      <c r="C71" s="292">
        <f>C70/C98</f>
        <v>0.007971023318105027</v>
      </c>
      <c r="D71" s="297"/>
      <c r="E71" s="274"/>
      <c r="F71" s="273">
        <v>0.1</v>
      </c>
      <c r="G71" s="274"/>
      <c r="H71" s="274"/>
      <c r="I71" s="274"/>
      <c r="J71" s="274"/>
      <c r="K71" s="274"/>
      <c r="L71" s="274"/>
      <c r="M71" s="274"/>
      <c r="N71" s="274"/>
      <c r="O71" s="273">
        <v>0.2</v>
      </c>
      <c r="P71" s="273">
        <v>0.2</v>
      </c>
      <c r="Q71" s="273">
        <v>0.3</v>
      </c>
      <c r="R71" s="274"/>
      <c r="S71" s="274"/>
      <c r="T71" s="274"/>
      <c r="U71" s="303">
        <v>0.2</v>
      </c>
      <c r="V71" s="299">
        <f>SUM(D71:U71)</f>
        <v>1</v>
      </c>
    </row>
    <row r="72" spans="1:22" s="267" customFormat="1" ht="10.5">
      <c r="A72" s="266">
        <v>8</v>
      </c>
      <c r="B72" s="49" t="s">
        <v>525</v>
      </c>
      <c r="C72" s="290"/>
      <c r="D72" s="287"/>
      <c r="E72" s="276"/>
      <c r="F72" s="275"/>
      <c r="G72" s="276"/>
      <c r="H72" s="276"/>
      <c r="I72" s="276"/>
      <c r="J72" s="275"/>
      <c r="K72" s="276"/>
      <c r="L72" s="275"/>
      <c r="M72" s="276"/>
      <c r="N72" s="276"/>
      <c r="O72" s="276"/>
      <c r="P72" s="275"/>
      <c r="Q72" s="276"/>
      <c r="R72" s="275"/>
      <c r="S72" s="276"/>
      <c r="T72" s="276"/>
      <c r="U72" s="280"/>
      <c r="V72" s="282"/>
    </row>
    <row r="73" spans="1:22" s="126" customFormat="1" ht="11.25">
      <c r="A73" s="418" t="s">
        <v>400</v>
      </c>
      <c r="B73" s="416" t="s">
        <v>49</v>
      </c>
      <c r="C73" s="291">
        <f>ORÇAMENTO!I214</f>
        <v>5411.110000000001</v>
      </c>
      <c r="D73" s="293">
        <f>$C73*D74</f>
        <v>0</v>
      </c>
      <c r="E73" s="272">
        <f>$C73*E74</f>
        <v>3246.666</v>
      </c>
      <c r="F73" s="272">
        <f>$C73*F74</f>
        <v>2164.4440000000004</v>
      </c>
      <c r="G73" s="294">
        <f>$C73*G74</f>
        <v>0</v>
      </c>
      <c r="H73" s="294">
        <f>$C73*H74</f>
        <v>0</v>
      </c>
      <c r="I73" s="294">
        <f>$C73*I74</f>
        <v>0</v>
      </c>
      <c r="J73" s="294">
        <f>$C73*J74</f>
        <v>0</v>
      </c>
      <c r="K73" s="294">
        <f>$C73*K74</f>
        <v>0</v>
      </c>
      <c r="L73" s="294">
        <f>$C73*L74</f>
        <v>0</v>
      </c>
      <c r="M73" s="294">
        <f>$C73*M74</f>
        <v>0</v>
      </c>
      <c r="N73" s="294">
        <f>$C73*N74</f>
        <v>0</v>
      </c>
      <c r="O73" s="294">
        <f>$C73*O74</f>
        <v>0</v>
      </c>
      <c r="P73" s="294">
        <f>$C73*P74</f>
        <v>0</v>
      </c>
      <c r="Q73" s="294">
        <f>$C73*Q74</f>
        <v>0</v>
      </c>
      <c r="R73" s="294">
        <f>$C73*R74</f>
        <v>0</v>
      </c>
      <c r="S73" s="294">
        <f>$C73*S74</f>
        <v>0</v>
      </c>
      <c r="T73" s="294">
        <f>$C73*T74</f>
        <v>0</v>
      </c>
      <c r="U73" s="295">
        <f>$C73*U74</f>
        <v>0</v>
      </c>
      <c r="V73" s="296">
        <f>SUM(D73:U73)</f>
        <v>5411.110000000001</v>
      </c>
    </row>
    <row r="74" spans="1:22" s="126" customFormat="1" ht="11.25">
      <c r="A74" s="418"/>
      <c r="B74" s="417"/>
      <c r="C74" s="292">
        <f>C73/C98</f>
        <v>0.0015216307363317843</v>
      </c>
      <c r="D74" s="297"/>
      <c r="E74" s="273">
        <v>0.6</v>
      </c>
      <c r="F74" s="273">
        <v>0.4</v>
      </c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98"/>
      <c r="V74" s="299">
        <f>SUM(D74:U74)</f>
        <v>1</v>
      </c>
    </row>
    <row r="75" spans="1:22" s="126" customFormat="1" ht="11.25">
      <c r="A75" s="418" t="s">
        <v>409</v>
      </c>
      <c r="B75" s="416" t="s">
        <v>499</v>
      </c>
      <c r="C75" s="291">
        <f>ORÇAMENTO!I238</f>
        <v>67030.44</v>
      </c>
      <c r="D75" s="293">
        <f>$C75*D76</f>
        <v>0</v>
      </c>
      <c r="E75" s="294">
        <f>$C75*E76</f>
        <v>0</v>
      </c>
      <c r="F75" s="272">
        <f>$C75*F76</f>
        <v>6703.044000000001</v>
      </c>
      <c r="G75" s="294">
        <f>$C75*G76</f>
        <v>0</v>
      </c>
      <c r="H75" s="294">
        <f>$C75*H76</f>
        <v>0</v>
      </c>
      <c r="I75" s="294">
        <f>$C75*I76</f>
        <v>0</v>
      </c>
      <c r="J75" s="294">
        <f>$C75*J76</f>
        <v>0</v>
      </c>
      <c r="K75" s="294">
        <f>$C75*K76</f>
        <v>0</v>
      </c>
      <c r="L75" s="294">
        <f>$C75*L76</f>
        <v>0</v>
      </c>
      <c r="M75" s="272">
        <f>$C75*M76</f>
        <v>40218.264</v>
      </c>
      <c r="N75" s="272">
        <f>$C75*N76</f>
        <v>20109.132</v>
      </c>
      <c r="O75" s="294">
        <f>$C75*O76</f>
        <v>0</v>
      </c>
      <c r="P75" s="294">
        <f>$C75*P76</f>
        <v>0</v>
      </c>
      <c r="Q75" s="294">
        <f>$C75*Q76</f>
        <v>0</v>
      </c>
      <c r="R75" s="294">
        <f>$C75*R76</f>
        <v>0</v>
      </c>
      <c r="S75" s="294">
        <f>$C75*S76</f>
        <v>0</v>
      </c>
      <c r="T75" s="294">
        <f>$C75*T76</f>
        <v>0</v>
      </c>
      <c r="U75" s="295">
        <f>$C75*U76</f>
        <v>0</v>
      </c>
      <c r="V75" s="296">
        <f>SUM(D75:U75)</f>
        <v>67030.44</v>
      </c>
    </row>
    <row r="76" spans="1:22" s="126" customFormat="1" ht="11.25">
      <c r="A76" s="418"/>
      <c r="B76" s="417"/>
      <c r="C76" s="292">
        <f>C75/C98</f>
        <v>0.018849289290708095</v>
      </c>
      <c r="D76" s="297"/>
      <c r="E76" s="274"/>
      <c r="F76" s="273">
        <v>0.1</v>
      </c>
      <c r="G76" s="274"/>
      <c r="H76" s="274"/>
      <c r="I76" s="274"/>
      <c r="J76" s="274"/>
      <c r="K76" s="274"/>
      <c r="L76" s="274"/>
      <c r="M76" s="273">
        <v>0.6</v>
      </c>
      <c r="N76" s="273">
        <v>0.3</v>
      </c>
      <c r="O76" s="274"/>
      <c r="P76" s="274"/>
      <c r="Q76" s="274"/>
      <c r="R76" s="274"/>
      <c r="S76" s="274"/>
      <c r="T76" s="274"/>
      <c r="U76" s="298"/>
      <c r="V76" s="299">
        <f>SUM(D76:U76)</f>
        <v>1</v>
      </c>
    </row>
    <row r="77" spans="1:22" s="267" customFormat="1" ht="10.5">
      <c r="A77" s="266">
        <v>9</v>
      </c>
      <c r="B77" s="49" t="s">
        <v>560</v>
      </c>
      <c r="C77" s="290"/>
      <c r="D77" s="287"/>
      <c r="E77" s="276"/>
      <c r="F77" s="275"/>
      <c r="G77" s="276"/>
      <c r="H77" s="276"/>
      <c r="I77" s="276"/>
      <c r="J77" s="275"/>
      <c r="K77" s="276"/>
      <c r="L77" s="275"/>
      <c r="M77" s="276"/>
      <c r="N77" s="276"/>
      <c r="O77" s="276"/>
      <c r="P77" s="275"/>
      <c r="Q77" s="276"/>
      <c r="R77" s="275"/>
      <c r="S77" s="276"/>
      <c r="T77" s="276"/>
      <c r="U77" s="280"/>
      <c r="V77" s="282"/>
    </row>
    <row r="78" spans="1:22" s="126" customFormat="1" ht="11.25">
      <c r="A78" s="418" t="s">
        <v>401</v>
      </c>
      <c r="B78" s="416" t="s">
        <v>559</v>
      </c>
      <c r="C78" s="291">
        <f>ORÇAMENTO!I250</f>
        <v>1002.79</v>
      </c>
      <c r="D78" s="293">
        <f aca="true" t="shared" si="7" ref="D78:U78">$C78*D79</f>
        <v>0</v>
      </c>
      <c r="E78" s="294">
        <f t="shared" si="7"/>
        <v>0</v>
      </c>
      <c r="F78" s="294">
        <f t="shared" si="7"/>
        <v>0</v>
      </c>
      <c r="G78" s="294">
        <f t="shared" si="7"/>
        <v>0</v>
      </c>
      <c r="H78" s="294">
        <f t="shared" si="7"/>
        <v>0</v>
      </c>
      <c r="I78" s="294">
        <f t="shared" si="7"/>
        <v>0</v>
      </c>
      <c r="J78" s="294">
        <f t="shared" si="7"/>
        <v>0</v>
      </c>
      <c r="K78" s="294">
        <f t="shared" si="7"/>
        <v>0</v>
      </c>
      <c r="L78" s="294">
        <f t="shared" si="7"/>
        <v>0</v>
      </c>
      <c r="M78" s="294">
        <f t="shared" si="7"/>
        <v>0</v>
      </c>
      <c r="N78" s="294">
        <f t="shared" si="7"/>
        <v>0</v>
      </c>
      <c r="O78" s="294">
        <f t="shared" si="7"/>
        <v>0</v>
      </c>
      <c r="P78" s="272">
        <f>$C78*P79</f>
        <v>802.232</v>
      </c>
      <c r="Q78" s="272">
        <f>$C78*Q79</f>
        <v>200.558</v>
      </c>
      <c r="R78" s="294">
        <f t="shared" si="7"/>
        <v>0</v>
      </c>
      <c r="S78" s="294">
        <f t="shared" si="7"/>
        <v>0</v>
      </c>
      <c r="T78" s="294">
        <f t="shared" si="7"/>
        <v>0</v>
      </c>
      <c r="U78" s="295">
        <f t="shared" si="7"/>
        <v>0</v>
      </c>
      <c r="V78" s="296">
        <f>SUM(D78:U78)</f>
        <v>1002.79</v>
      </c>
    </row>
    <row r="79" spans="1:22" s="126" customFormat="1" ht="11.25">
      <c r="A79" s="418"/>
      <c r="B79" s="417"/>
      <c r="C79" s="292">
        <f>C78/C98</f>
        <v>0.00028198947832998214</v>
      </c>
      <c r="D79" s="297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3">
        <v>0.8</v>
      </c>
      <c r="Q79" s="273">
        <v>0.2</v>
      </c>
      <c r="R79" s="274"/>
      <c r="S79" s="274"/>
      <c r="T79" s="274"/>
      <c r="U79" s="298"/>
      <c r="V79" s="299">
        <f>SUM(D79:U79)</f>
        <v>1</v>
      </c>
    </row>
    <row r="80" spans="1:22" s="267" customFormat="1" ht="10.5">
      <c r="A80" s="266">
        <v>10</v>
      </c>
      <c r="B80" s="49" t="s">
        <v>498</v>
      </c>
      <c r="C80" s="290"/>
      <c r="D80" s="287"/>
      <c r="E80" s="276"/>
      <c r="F80" s="275"/>
      <c r="G80" s="276"/>
      <c r="H80" s="276"/>
      <c r="I80" s="276"/>
      <c r="J80" s="275"/>
      <c r="K80" s="276"/>
      <c r="L80" s="275"/>
      <c r="M80" s="276"/>
      <c r="N80" s="276"/>
      <c r="O80" s="276"/>
      <c r="P80" s="275"/>
      <c r="Q80" s="276"/>
      <c r="R80" s="275"/>
      <c r="S80" s="276"/>
      <c r="T80" s="276"/>
      <c r="U80" s="280"/>
      <c r="V80" s="282"/>
    </row>
    <row r="81" spans="1:22" s="126" customFormat="1" ht="11.25">
      <c r="A81" s="418" t="s">
        <v>404</v>
      </c>
      <c r="B81" s="416" t="s">
        <v>49</v>
      </c>
      <c r="C81" s="291">
        <f>ORÇAMENTO!I256</f>
        <v>1301.3899999999999</v>
      </c>
      <c r="D81" s="293">
        <f>$C81*D82</f>
        <v>0</v>
      </c>
      <c r="E81" s="272">
        <f>$C81*E82</f>
        <v>650.6949999999999</v>
      </c>
      <c r="F81" s="272">
        <f>$C81*F82</f>
        <v>650.6949999999999</v>
      </c>
      <c r="G81" s="294">
        <f>$C81*G82</f>
        <v>0</v>
      </c>
      <c r="H81" s="294">
        <f>$C81*H82</f>
        <v>0</v>
      </c>
      <c r="I81" s="294">
        <f>$C81*I82</f>
        <v>0</v>
      </c>
      <c r="J81" s="294">
        <f>$C81*J82</f>
        <v>0</v>
      </c>
      <c r="K81" s="294">
        <f>$C81*K82</f>
        <v>0</v>
      </c>
      <c r="L81" s="294">
        <f>$C81*L82</f>
        <v>0</v>
      </c>
      <c r="M81" s="294">
        <f>$C81*M82</f>
        <v>0</v>
      </c>
      <c r="N81" s="294">
        <f>$C81*N82</f>
        <v>0</v>
      </c>
      <c r="O81" s="294">
        <f>$C81*O82</f>
        <v>0</v>
      </c>
      <c r="P81" s="294">
        <f>$C81*P82</f>
        <v>0</v>
      </c>
      <c r="Q81" s="294">
        <f>$C81*Q82</f>
        <v>0</v>
      </c>
      <c r="R81" s="294">
        <f>$C81*R82</f>
        <v>0</v>
      </c>
      <c r="S81" s="294">
        <f>$C81*S82</f>
        <v>0</v>
      </c>
      <c r="T81" s="294">
        <f>$C81*T82</f>
        <v>0</v>
      </c>
      <c r="U81" s="295">
        <f>$C81*U82</f>
        <v>0</v>
      </c>
      <c r="V81" s="296">
        <f>SUM(D81:U81)</f>
        <v>1301.3899999999999</v>
      </c>
    </row>
    <row r="82" spans="1:22" s="126" customFormat="1" ht="11.25">
      <c r="A82" s="418"/>
      <c r="B82" s="416"/>
      <c r="C82" s="292">
        <f>C81/C98</f>
        <v>0.0003659572664305143</v>
      </c>
      <c r="D82" s="297"/>
      <c r="E82" s="273">
        <v>0.5</v>
      </c>
      <c r="F82" s="273">
        <v>0.5</v>
      </c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98"/>
      <c r="V82" s="299">
        <f>SUM(D82:U82)</f>
        <v>1</v>
      </c>
    </row>
    <row r="83" spans="1:22" s="126" customFormat="1" ht="11.25">
      <c r="A83" s="418" t="s">
        <v>1197</v>
      </c>
      <c r="B83" s="416" t="s">
        <v>499</v>
      </c>
      <c r="C83" s="291">
        <f>ORÇAMENTO!I287</f>
        <v>34639.630000000005</v>
      </c>
      <c r="D83" s="293">
        <f>$C83*D84</f>
        <v>0</v>
      </c>
      <c r="E83" s="294">
        <f>$C83*E84</f>
        <v>0</v>
      </c>
      <c r="F83" s="272">
        <f>$C83*F84</f>
        <v>6927.926000000001</v>
      </c>
      <c r="G83" s="294">
        <f>$C83*G84</f>
        <v>0</v>
      </c>
      <c r="H83" s="294">
        <f>$C83*H84</f>
        <v>0</v>
      </c>
      <c r="I83" s="294">
        <f>$C83*I84</f>
        <v>0</v>
      </c>
      <c r="J83" s="294">
        <f>$C83*J84</f>
        <v>0</v>
      </c>
      <c r="K83" s="294">
        <f>$C83*K84</f>
        <v>0</v>
      </c>
      <c r="L83" s="294">
        <f>$C83*L84</f>
        <v>0</v>
      </c>
      <c r="M83" s="294">
        <f>$C83*M84</f>
        <v>0</v>
      </c>
      <c r="N83" s="294">
        <f>$C83*N84</f>
        <v>0</v>
      </c>
      <c r="O83" s="294">
        <f>$C83*O84</f>
        <v>0</v>
      </c>
      <c r="P83" s="272">
        <f>$C83*P84</f>
        <v>13855.852000000003</v>
      </c>
      <c r="Q83" s="272">
        <f>$C83*Q84</f>
        <v>6927.926000000001</v>
      </c>
      <c r="R83" s="294">
        <f>$C83*R84</f>
        <v>0</v>
      </c>
      <c r="S83" s="294">
        <f>$C83*S84</f>
        <v>0</v>
      </c>
      <c r="T83" s="294">
        <f>$C83*T84</f>
        <v>0</v>
      </c>
      <c r="U83" s="302">
        <f>$C83*U84</f>
        <v>6927.926000000001</v>
      </c>
      <c r="V83" s="296">
        <f>SUM(D83:U83)</f>
        <v>34639.630000000005</v>
      </c>
    </row>
    <row r="84" spans="1:22" s="126" customFormat="1" ht="11.25">
      <c r="A84" s="418"/>
      <c r="B84" s="417"/>
      <c r="C84" s="292">
        <f>C83/C98</f>
        <v>0.00974083426564246</v>
      </c>
      <c r="D84" s="297"/>
      <c r="E84" s="274"/>
      <c r="F84" s="273">
        <v>0.2</v>
      </c>
      <c r="G84" s="274"/>
      <c r="H84" s="274"/>
      <c r="I84" s="274"/>
      <c r="J84" s="274"/>
      <c r="K84" s="274"/>
      <c r="L84" s="274"/>
      <c r="M84" s="274"/>
      <c r="N84" s="274"/>
      <c r="O84" s="274"/>
      <c r="P84" s="273">
        <v>0.4</v>
      </c>
      <c r="Q84" s="273">
        <v>0.2</v>
      </c>
      <c r="R84" s="274"/>
      <c r="S84" s="274"/>
      <c r="T84" s="274"/>
      <c r="U84" s="303">
        <v>0.2</v>
      </c>
      <c r="V84" s="299">
        <f>SUM(D84:U84)</f>
        <v>1</v>
      </c>
    </row>
    <row r="85" spans="1:22" s="267" customFormat="1" ht="10.5">
      <c r="A85" s="266">
        <v>11</v>
      </c>
      <c r="B85" s="49" t="s">
        <v>395</v>
      </c>
      <c r="C85" s="290"/>
      <c r="D85" s="287"/>
      <c r="E85" s="276"/>
      <c r="F85" s="275"/>
      <c r="G85" s="276"/>
      <c r="H85" s="276"/>
      <c r="I85" s="276"/>
      <c r="J85" s="275"/>
      <c r="K85" s="276"/>
      <c r="L85" s="275"/>
      <c r="M85" s="276"/>
      <c r="N85" s="276"/>
      <c r="O85" s="276"/>
      <c r="P85" s="275"/>
      <c r="Q85" s="276"/>
      <c r="R85" s="275"/>
      <c r="S85" s="276"/>
      <c r="T85" s="276"/>
      <c r="U85" s="280"/>
      <c r="V85" s="282"/>
    </row>
    <row r="86" spans="1:22" s="126" customFormat="1" ht="11.25">
      <c r="A86" s="418" t="s">
        <v>408</v>
      </c>
      <c r="B86" s="416" t="s">
        <v>499</v>
      </c>
      <c r="C86" s="291">
        <f>ORÇAMENTO!I388</f>
        <v>86775.90999999999</v>
      </c>
      <c r="D86" s="293">
        <f aca="true" t="shared" si="8" ref="D86:U86">$C86*D87</f>
        <v>0</v>
      </c>
      <c r="E86" s="294">
        <f t="shared" si="8"/>
        <v>0</v>
      </c>
      <c r="F86" s="294">
        <f t="shared" si="8"/>
        <v>0</v>
      </c>
      <c r="G86" s="294">
        <f t="shared" si="8"/>
        <v>0</v>
      </c>
      <c r="H86" s="294">
        <f t="shared" si="8"/>
        <v>0</v>
      </c>
      <c r="I86" s="294">
        <f t="shared" si="8"/>
        <v>0</v>
      </c>
      <c r="J86" s="294">
        <f t="shared" si="8"/>
        <v>0</v>
      </c>
      <c r="K86" s="294">
        <f t="shared" si="8"/>
        <v>0</v>
      </c>
      <c r="L86" s="294">
        <f t="shared" si="8"/>
        <v>0</v>
      </c>
      <c r="M86" s="294">
        <f t="shared" si="8"/>
        <v>0</v>
      </c>
      <c r="N86" s="294">
        <f t="shared" si="8"/>
        <v>0</v>
      </c>
      <c r="O86" s="294">
        <f t="shared" si="8"/>
        <v>0</v>
      </c>
      <c r="P86" s="294">
        <f t="shared" si="8"/>
        <v>0</v>
      </c>
      <c r="Q86" s="294">
        <f t="shared" si="8"/>
        <v>0</v>
      </c>
      <c r="R86" s="294">
        <f t="shared" si="8"/>
        <v>0</v>
      </c>
      <c r="S86" s="272">
        <f>$C86*S87</f>
        <v>34710.363999999994</v>
      </c>
      <c r="T86" s="272">
        <f t="shared" si="8"/>
        <v>43387.954999999994</v>
      </c>
      <c r="U86" s="302">
        <f t="shared" si="8"/>
        <v>8677.590999999999</v>
      </c>
      <c r="V86" s="296">
        <f>SUM(D86:U86)</f>
        <v>86775.90999999999</v>
      </c>
    </row>
    <row r="87" spans="1:22" s="126" customFormat="1" ht="11.25">
      <c r="A87" s="418"/>
      <c r="B87" s="417"/>
      <c r="C87" s="292">
        <f>C86/C98</f>
        <v>0.024401812535535337</v>
      </c>
      <c r="D87" s="297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3">
        <v>0.4</v>
      </c>
      <c r="T87" s="273">
        <v>0.5</v>
      </c>
      <c r="U87" s="303">
        <v>0.1</v>
      </c>
      <c r="V87" s="299">
        <f>SUM(D87:U87)</f>
        <v>1</v>
      </c>
    </row>
    <row r="88" spans="1:22" s="267" customFormat="1" ht="10.5">
      <c r="A88" s="266">
        <v>12</v>
      </c>
      <c r="B88" s="49" t="s">
        <v>407</v>
      </c>
      <c r="C88" s="290"/>
      <c r="D88" s="287"/>
      <c r="E88" s="276"/>
      <c r="F88" s="275"/>
      <c r="G88" s="276"/>
      <c r="H88" s="276"/>
      <c r="I88" s="276"/>
      <c r="J88" s="275"/>
      <c r="K88" s="276"/>
      <c r="L88" s="275"/>
      <c r="M88" s="276"/>
      <c r="N88" s="276"/>
      <c r="O88" s="276"/>
      <c r="P88" s="275"/>
      <c r="Q88" s="276"/>
      <c r="R88" s="275"/>
      <c r="S88" s="276"/>
      <c r="T88" s="276"/>
      <c r="U88" s="280"/>
      <c r="V88" s="282"/>
    </row>
    <row r="89" spans="1:22" s="126" customFormat="1" ht="11.25">
      <c r="A89" s="418" t="s">
        <v>532</v>
      </c>
      <c r="B89" s="416" t="s">
        <v>767</v>
      </c>
      <c r="C89" s="291">
        <f>ORÇAMENTO!I400</f>
        <v>2706.89</v>
      </c>
      <c r="D89" s="293">
        <f aca="true" t="shared" si="9" ref="D89:U89">$C89*D90</f>
        <v>0</v>
      </c>
      <c r="E89" s="294">
        <f t="shared" si="9"/>
        <v>0</v>
      </c>
      <c r="F89" s="294">
        <f t="shared" si="9"/>
        <v>0</v>
      </c>
      <c r="G89" s="294">
        <f t="shared" si="9"/>
        <v>0</v>
      </c>
      <c r="H89" s="294">
        <f t="shared" si="9"/>
        <v>0</v>
      </c>
      <c r="I89" s="294">
        <f t="shared" si="9"/>
        <v>0</v>
      </c>
      <c r="J89" s="294">
        <f t="shared" si="9"/>
        <v>0</v>
      </c>
      <c r="K89" s="294">
        <f t="shared" si="9"/>
        <v>0</v>
      </c>
      <c r="L89" s="294">
        <f t="shared" si="9"/>
        <v>0</v>
      </c>
      <c r="M89" s="294">
        <f t="shared" si="9"/>
        <v>0</v>
      </c>
      <c r="N89" s="294">
        <f t="shared" si="9"/>
        <v>0</v>
      </c>
      <c r="O89" s="294">
        <f t="shared" si="9"/>
        <v>0</v>
      </c>
      <c r="P89" s="294">
        <f t="shared" si="9"/>
        <v>0</v>
      </c>
      <c r="Q89" s="294">
        <f t="shared" si="9"/>
        <v>0</v>
      </c>
      <c r="R89" s="294">
        <f t="shared" si="9"/>
        <v>0</v>
      </c>
      <c r="S89" s="294">
        <f t="shared" si="9"/>
        <v>0</v>
      </c>
      <c r="T89" s="294">
        <f t="shared" si="9"/>
        <v>0</v>
      </c>
      <c r="U89" s="302">
        <f t="shared" si="9"/>
        <v>2706.89</v>
      </c>
      <c r="V89" s="296">
        <f>SUM(D89:U89)</f>
        <v>2706.89</v>
      </c>
    </row>
    <row r="90" spans="1:22" s="126" customFormat="1" ht="11.25">
      <c r="A90" s="418"/>
      <c r="B90" s="417"/>
      <c r="C90" s="292">
        <f>C89/C98</f>
        <v>0.0007611907767295699</v>
      </c>
      <c r="D90" s="297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303">
        <v>1</v>
      </c>
      <c r="V90" s="299">
        <f>SUM(D90:U90)</f>
        <v>1</v>
      </c>
    </row>
    <row r="91" spans="1:22" s="267" customFormat="1" ht="10.5">
      <c r="A91" s="266">
        <v>13</v>
      </c>
      <c r="B91" s="49" t="s">
        <v>402</v>
      </c>
      <c r="C91" s="290"/>
      <c r="D91" s="287"/>
      <c r="E91" s="276"/>
      <c r="F91" s="275"/>
      <c r="G91" s="276"/>
      <c r="H91" s="276"/>
      <c r="I91" s="276"/>
      <c r="J91" s="275"/>
      <c r="K91" s="276"/>
      <c r="L91" s="275"/>
      <c r="M91" s="276"/>
      <c r="N91" s="276"/>
      <c r="O91" s="276"/>
      <c r="P91" s="275"/>
      <c r="Q91" s="276"/>
      <c r="R91" s="275"/>
      <c r="S91" s="276"/>
      <c r="T91" s="276"/>
      <c r="U91" s="280"/>
      <c r="V91" s="282"/>
    </row>
    <row r="92" spans="1:22" s="126" customFormat="1" ht="11.25">
      <c r="A92" s="418" t="s">
        <v>803</v>
      </c>
      <c r="B92" s="416" t="s">
        <v>1144</v>
      </c>
      <c r="C92" s="291">
        <f>ORÇAMENTO!I411</f>
        <v>29484.56</v>
      </c>
      <c r="D92" s="293">
        <f>$C92*D93</f>
        <v>0</v>
      </c>
      <c r="E92" s="294">
        <f>$C92*E93</f>
        <v>0</v>
      </c>
      <c r="F92" s="294">
        <f>$C92*F93</f>
        <v>0</v>
      </c>
      <c r="G92" s="294">
        <f>$C92*G93</f>
        <v>0</v>
      </c>
      <c r="H92" s="294">
        <f>$C92*H93</f>
        <v>0</v>
      </c>
      <c r="I92" s="294">
        <f>$C92*I93</f>
        <v>0</v>
      </c>
      <c r="J92" s="294">
        <f>$C92*J93</f>
        <v>0</v>
      </c>
      <c r="K92" s="294">
        <f>$C92*K93</f>
        <v>0</v>
      </c>
      <c r="L92" s="294">
        <f>$C92*L93</f>
        <v>0</v>
      </c>
      <c r="M92" s="294">
        <f>$C92*M93</f>
        <v>0</v>
      </c>
      <c r="N92" s="294">
        <f>$C92*N93</f>
        <v>0</v>
      </c>
      <c r="O92" s="294">
        <f>$C92*O93</f>
        <v>0</v>
      </c>
      <c r="P92" s="294">
        <f>$C92*P93</f>
        <v>0</v>
      </c>
      <c r="Q92" s="294">
        <f>$C92*Q93</f>
        <v>0</v>
      </c>
      <c r="R92" s="294">
        <f>$C92*R93</f>
        <v>0</v>
      </c>
      <c r="S92" s="294">
        <f>$C92*S93</f>
        <v>0</v>
      </c>
      <c r="T92" s="272">
        <f>$C92*T93</f>
        <v>5896.912</v>
      </c>
      <c r="U92" s="302">
        <f>$C92*U93</f>
        <v>23587.648</v>
      </c>
      <c r="V92" s="296">
        <f aca="true" t="shared" si="10" ref="V92:V97">SUM(D92:U92)</f>
        <v>29484.56</v>
      </c>
    </row>
    <row r="93" spans="1:22" s="126" customFormat="1" ht="11.25">
      <c r="A93" s="418"/>
      <c r="B93" s="416"/>
      <c r="C93" s="292">
        <f>C92/C98</f>
        <v>0.008291203236160172</v>
      </c>
      <c r="D93" s="297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3">
        <v>0.2</v>
      </c>
      <c r="U93" s="303">
        <v>0.8</v>
      </c>
      <c r="V93" s="299">
        <f t="shared" si="10"/>
        <v>1</v>
      </c>
    </row>
    <row r="94" spans="1:22" s="126" customFormat="1" ht="11.25">
      <c r="A94" s="418" t="s">
        <v>1322</v>
      </c>
      <c r="B94" s="416" t="s">
        <v>811</v>
      </c>
      <c r="C94" s="291">
        <f>ORÇAMENTO!I416</f>
        <v>6751.16</v>
      </c>
      <c r="D94" s="293">
        <f>$C94*D95</f>
        <v>0</v>
      </c>
      <c r="E94" s="294">
        <f>$C94*E95</f>
        <v>0</v>
      </c>
      <c r="F94" s="294">
        <f>$C94*F95</f>
        <v>0</v>
      </c>
      <c r="G94" s="294">
        <f>$C94*G95</f>
        <v>0</v>
      </c>
      <c r="H94" s="294">
        <f>$C94*H95</f>
        <v>0</v>
      </c>
      <c r="I94" s="294">
        <f>$C94*I95</f>
        <v>0</v>
      </c>
      <c r="J94" s="294">
        <f>$C94*J95</f>
        <v>0</v>
      </c>
      <c r="K94" s="294">
        <f>$C94*K95</f>
        <v>0</v>
      </c>
      <c r="L94" s="294">
        <f>$C94*L95</f>
        <v>0</v>
      </c>
      <c r="M94" s="294">
        <f>$C94*M95</f>
        <v>0</v>
      </c>
      <c r="N94" s="294">
        <f>$C94*N95</f>
        <v>0</v>
      </c>
      <c r="O94" s="294">
        <f>$C94*O95</f>
        <v>0</v>
      </c>
      <c r="P94" s="294">
        <f>$C94*P95</f>
        <v>0</v>
      </c>
      <c r="Q94" s="294">
        <f>$C94*Q95</f>
        <v>0</v>
      </c>
      <c r="R94" s="272">
        <f>$C94*R95</f>
        <v>4050.696</v>
      </c>
      <c r="S94" s="272">
        <f>$C94*S95</f>
        <v>1350.232</v>
      </c>
      <c r="T94" s="272">
        <f>$C94*T95</f>
        <v>675.116</v>
      </c>
      <c r="U94" s="302">
        <f>$C94*U95</f>
        <v>675.116</v>
      </c>
      <c r="V94" s="296">
        <f t="shared" si="10"/>
        <v>6751.16</v>
      </c>
    </row>
    <row r="95" spans="1:22" s="126" customFormat="1" ht="11.25">
      <c r="A95" s="418"/>
      <c r="B95" s="416"/>
      <c r="C95" s="292">
        <f>C94/C98</f>
        <v>0.0018984593848385429</v>
      </c>
      <c r="D95" s="297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3">
        <v>0.6</v>
      </c>
      <c r="S95" s="273">
        <v>0.2</v>
      </c>
      <c r="T95" s="273">
        <v>0.1</v>
      </c>
      <c r="U95" s="303">
        <v>0.1</v>
      </c>
      <c r="V95" s="299">
        <f t="shared" si="10"/>
        <v>1</v>
      </c>
    </row>
    <row r="96" spans="1:22" s="126" customFormat="1" ht="11.25">
      <c r="A96" s="418" t="s">
        <v>1326</v>
      </c>
      <c r="B96" s="416" t="s">
        <v>403</v>
      </c>
      <c r="C96" s="291">
        <f>ORÇAMENTO!I426</f>
        <v>194412.36000000002</v>
      </c>
      <c r="D96" s="293">
        <f>$C96*D97</f>
        <v>0</v>
      </c>
      <c r="E96" s="294">
        <f>$C96*E97</f>
        <v>0</v>
      </c>
      <c r="F96" s="294">
        <f>$C96*F97</f>
        <v>0</v>
      </c>
      <c r="G96" s="294">
        <f>$C96*G97</f>
        <v>0</v>
      </c>
      <c r="H96" s="294">
        <f>$C96*H97</f>
        <v>0</v>
      </c>
      <c r="I96" s="294">
        <f>$C96*I97</f>
        <v>0</v>
      </c>
      <c r="J96" s="294">
        <f>$C96*J97</f>
        <v>0</v>
      </c>
      <c r="K96" s="294">
        <f>$C96*K97</f>
        <v>0</v>
      </c>
      <c r="L96" s="294">
        <f>$C96*L97</f>
        <v>0</v>
      </c>
      <c r="M96" s="294">
        <f>$C96*M97</f>
        <v>0</v>
      </c>
      <c r="N96" s="294">
        <f>$C96*N97</f>
        <v>0</v>
      </c>
      <c r="O96" s="294">
        <f>$C96*O97</f>
        <v>0</v>
      </c>
      <c r="P96" s="294">
        <f>$C96*P97</f>
        <v>0</v>
      </c>
      <c r="Q96" s="294">
        <f>$C96*Q97</f>
        <v>0</v>
      </c>
      <c r="R96" s="272">
        <f>$C96*R97</f>
        <v>77764.944</v>
      </c>
      <c r="S96" s="272">
        <f>$C96*S97</f>
        <v>58323.708000000006</v>
      </c>
      <c r="T96" s="272">
        <f>$C96*T97</f>
        <v>58323.708000000006</v>
      </c>
      <c r="U96" s="295">
        <f>$C96*U97</f>
        <v>0</v>
      </c>
      <c r="V96" s="296">
        <f t="shared" si="10"/>
        <v>194412.36000000002</v>
      </c>
    </row>
    <row r="97" spans="1:22" s="126" customFormat="1" ht="12" thickBot="1">
      <c r="A97" s="419"/>
      <c r="B97" s="420"/>
      <c r="C97" s="313">
        <f>C96/C98</f>
        <v>0.054669711482265175</v>
      </c>
      <c r="D97" s="314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6">
        <v>0.4</v>
      </c>
      <c r="S97" s="316">
        <v>0.3</v>
      </c>
      <c r="T97" s="316">
        <v>0.3</v>
      </c>
      <c r="U97" s="317"/>
      <c r="V97" s="312">
        <f t="shared" si="10"/>
        <v>1</v>
      </c>
    </row>
    <row r="98" spans="1:22" s="263" customFormat="1" ht="10.5">
      <c r="A98" s="318"/>
      <c r="B98" s="319" t="s">
        <v>1386</v>
      </c>
      <c r="C98" s="424">
        <f>#VALUE!</f>
        <v>3556125.59</v>
      </c>
      <c r="D98" s="320">
        <f>#VALUE!</f>
        <v>282093.784</v>
      </c>
      <c r="E98" s="321">
        <f aca="true" t="shared" si="11" ref="E98:U98">#VALUE!</f>
        <v>190349.02</v>
      </c>
      <c r="F98" s="321">
        <f>#VALUE!</f>
        <v>226108.605</v>
      </c>
      <c r="G98" s="321">
        <f>#VALUE!</f>
        <v>207672.597</v>
      </c>
      <c r="H98" s="321">
        <f>#VALUE!</f>
        <v>277726.158</v>
      </c>
      <c r="I98" s="321">
        <f>#VALUE!</f>
        <v>184971.05600000004</v>
      </c>
      <c r="J98" s="321">
        <f>#VALUE!</f>
        <v>163682.06300000002</v>
      </c>
      <c r="K98" s="321">
        <f>#VALUE!</f>
        <v>88414.65500000003</v>
      </c>
      <c r="L98" s="321">
        <f>#VALUE!</f>
        <v>159094.60100000002</v>
      </c>
      <c r="M98" s="321">
        <f>#VALUE!</f>
        <v>567435.6410000001</v>
      </c>
      <c r="N98" s="321">
        <f>#VALUE!</f>
        <v>435441.192</v>
      </c>
      <c r="O98" s="321">
        <f>#VALUE!</f>
        <v>48687.796</v>
      </c>
      <c r="P98" s="321">
        <f>#VALUE!</f>
        <v>68000.092</v>
      </c>
      <c r="Q98" s="321">
        <f>#VALUE!</f>
        <v>33833.71200000001</v>
      </c>
      <c r="R98" s="321">
        <f>#VALUE!</f>
        <v>104799.96200000001</v>
      </c>
      <c r="S98" s="321">
        <f>#VALUE!</f>
        <v>130249.28400000001</v>
      </c>
      <c r="T98" s="321">
        <f>#VALUE!</f>
        <v>163507.494</v>
      </c>
      <c r="U98" s="322">
        <f>#VALUE!</f>
        <v>224057.878</v>
      </c>
      <c r="V98" s="413">
        <f>#VALUE!</f>
        <v>3556125.5900000017</v>
      </c>
    </row>
    <row r="99" spans="1:22" s="263" customFormat="1" ht="11.25" thickBot="1">
      <c r="A99" s="277"/>
      <c r="B99" s="278" t="s">
        <v>1387</v>
      </c>
      <c r="C99" s="425">
        <v>0.9958871653141156</v>
      </c>
      <c r="D99" s="288">
        <f>D98</f>
        <v>282093.784</v>
      </c>
      <c r="E99" s="279">
        <f>D99+E98</f>
        <v>472442.804</v>
      </c>
      <c r="F99" s="279">
        <f aca="true" t="shared" si="12" ref="F99:T99">E99+F98</f>
        <v>698551.409</v>
      </c>
      <c r="G99" s="279">
        <f t="shared" si="12"/>
        <v>906224.006</v>
      </c>
      <c r="H99" s="279">
        <f t="shared" si="12"/>
        <v>1183950.164</v>
      </c>
      <c r="I99" s="279">
        <f t="shared" si="12"/>
        <v>1368921.2200000002</v>
      </c>
      <c r="J99" s="279">
        <f t="shared" si="12"/>
        <v>1532603.2830000003</v>
      </c>
      <c r="K99" s="279">
        <f t="shared" si="12"/>
        <v>1621017.9380000003</v>
      </c>
      <c r="L99" s="279">
        <f t="shared" si="12"/>
        <v>1780112.5390000003</v>
      </c>
      <c r="M99" s="279">
        <f t="shared" si="12"/>
        <v>2347548.1800000006</v>
      </c>
      <c r="N99" s="279">
        <f t="shared" si="12"/>
        <v>2782989.3720000004</v>
      </c>
      <c r="O99" s="279">
        <f t="shared" si="12"/>
        <v>2831677.1680000005</v>
      </c>
      <c r="P99" s="279">
        <f t="shared" si="12"/>
        <v>2899677.2600000007</v>
      </c>
      <c r="Q99" s="279">
        <f t="shared" si="12"/>
        <v>2933510.9720000005</v>
      </c>
      <c r="R99" s="279">
        <f t="shared" si="12"/>
        <v>3038310.9340000004</v>
      </c>
      <c r="S99" s="279">
        <f t="shared" si="12"/>
        <v>3168560.2180000003</v>
      </c>
      <c r="T99" s="279">
        <f t="shared" si="12"/>
        <v>3332067.7120000003</v>
      </c>
      <c r="U99" s="281">
        <f>T99+U98</f>
        <v>3556125.5900000003</v>
      </c>
      <c r="V99" s="414">
        <f>#VALUE!</f>
        <v>36</v>
      </c>
    </row>
  </sheetData>
  <sheetProtection sheet="1" objects="1" scenarios="1"/>
  <mergeCells count="79">
    <mergeCell ref="A34:A35"/>
    <mergeCell ref="B34:B35"/>
    <mergeCell ref="A14:A15"/>
    <mergeCell ref="B14:B15"/>
    <mergeCell ref="C98:C99"/>
    <mergeCell ref="A21:A22"/>
    <mergeCell ref="A23:A24"/>
    <mergeCell ref="A26:A27"/>
    <mergeCell ref="A28:A29"/>
    <mergeCell ref="A30:A31"/>
    <mergeCell ref="A32:A33"/>
    <mergeCell ref="A36:A37"/>
    <mergeCell ref="A39:A40"/>
    <mergeCell ref="A41:A42"/>
    <mergeCell ref="A43:A44"/>
    <mergeCell ref="A45:A46"/>
    <mergeCell ref="A7:V7"/>
    <mergeCell ref="A10:A11"/>
    <mergeCell ref="A12:A13"/>
    <mergeCell ref="A17:A18"/>
    <mergeCell ref="A19:A20"/>
    <mergeCell ref="B12:B13"/>
    <mergeCell ref="B10:B11"/>
    <mergeCell ref="A49:A50"/>
    <mergeCell ref="A52:A53"/>
    <mergeCell ref="A54:A55"/>
    <mergeCell ref="A56:A57"/>
    <mergeCell ref="A47:A48"/>
    <mergeCell ref="A58:A59"/>
    <mergeCell ref="A60:A61"/>
    <mergeCell ref="A63:A64"/>
    <mergeCell ref="A65:A66"/>
    <mergeCell ref="A68:A69"/>
    <mergeCell ref="A70:A71"/>
    <mergeCell ref="A73:A74"/>
    <mergeCell ref="A75:A76"/>
    <mergeCell ref="A78:A79"/>
    <mergeCell ref="A81:A82"/>
    <mergeCell ref="A83:A84"/>
    <mergeCell ref="A86:A87"/>
    <mergeCell ref="A89:A90"/>
    <mergeCell ref="A92:A93"/>
    <mergeCell ref="A94:A95"/>
    <mergeCell ref="A96:A97"/>
    <mergeCell ref="B96:B97"/>
    <mergeCell ref="B94:B95"/>
    <mergeCell ref="B92:B93"/>
    <mergeCell ref="B89:B90"/>
    <mergeCell ref="B86:B87"/>
    <mergeCell ref="B83:B84"/>
    <mergeCell ref="B81:B82"/>
    <mergeCell ref="B78:B79"/>
    <mergeCell ref="B75:B76"/>
    <mergeCell ref="B73:B74"/>
    <mergeCell ref="B70:B71"/>
    <mergeCell ref="B68:B69"/>
    <mergeCell ref="B65:B66"/>
    <mergeCell ref="B63:B64"/>
    <mergeCell ref="B58:B59"/>
    <mergeCell ref="B56:B57"/>
    <mergeCell ref="B54:B55"/>
    <mergeCell ref="B52:B53"/>
    <mergeCell ref="B47:B48"/>
    <mergeCell ref="V98:V99"/>
    <mergeCell ref="B23:B24"/>
    <mergeCell ref="B21:B22"/>
    <mergeCell ref="B19:B20"/>
    <mergeCell ref="B17:B18"/>
    <mergeCell ref="B36:B37"/>
    <mergeCell ref="B32:B33"/>
    <mergeCell ref="B30:B31"/>
    <mergeCell ref="B28:B29"/>
    <mergeCell ref="B26:B27"/>
    <mergeCell ref="B49:B50"/>
    <mergeCell ref="B45:B46"/>
    <mergeCell ref="B43:B44"/>
    <mergeCell ref="B41:B42"/>
    <mergeCell ref="B39:B40"/>
    <mergeCell ref="B60:B6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7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SheetLayoutView="100" zoomScalePageLayoutView="0" workbookViewId="0" topLeftCell="A1">
      <selection activeCell="L19" sqref="L19"/>
    </sheetView>
  </sheetViews>
  <sheetFormatPr defaultColWidth="9.140625" defaultRowHeight="15"/>
  <cols>
    <col min="1" max="1" width="12.7109375" style="13" customWidth="1"/>
    <col min="2" max="2" width="30.7109375" style="13" customWidth="1"/>
    <col min="3" max="6" width="9.7109375" style="13" customWidth="1"/>
    <col min="7" max="16384" width="9.140625" style="13" customWidth="1"/>
  </cols>
  <sheetData>
    <row r="1" spans="1:8" s="2" customFormat="1" ht="11.25">
      <c r="A1" s="71"/>
      <c r="B1" s="72"/>
      <c r="C1" s="72"/>
      <c r="D1" s="72"/>
      <c r="E1" s="72"/>
      <c r="F1" s="73"/>
      <c r="G1" s="7"/>
      <c r="H1" s="7"/>
    </row>
    <row r="2" spans="1:8" s="2" customFormat="1" ht="11.25">
      <c r="A2" s="74" t="str">
        <f>ORÇAMENTO!B2</f>
        <v>OBRA:</v>
      </c>
      <c r="B2" s="75" t="str">
        <f>ORÇAMENTO!C2</f>
        <v>Construção Institucional em Alvenaria - Ginásio Escolar</v>
      </c>
      <c r="C2" s="75"/>
      <c r="D2" s="77" t="str">
        <f>ORÇAMENTO!F2</f>
        <v>DATA BASE:</v>
      </c>
      <c r="E2" s="359" t="str">
        <f>ORÇAMENTO!G2</f>
        <v>MARÇO/2021</v>
      </c>
      <c r="F2" s="113"/>
      <c r="G2" s="7"/>
      <c r="H2" s="7"/>
    </row>
    <row r="3" spans="1:8" s="2" customFormat="1" ht="11.25">
      <c r="A3" s="74" t="str">
        <f>ORÇAMENTO!B3</f>
        <v>CLIENTE:</v>
      </c>
      <c r="B3" s="75" t="str">
        <f>ORÇAMENTO!C3</f>
        <v>Fundo Municipal de Educação - FMDE de Timbó/SC</v>
      </c>
      <c r="C3" s="75"/>
      <c r="D3" s="77" t="str">
        <f>ORÇAMENTO!F3</f>
        <v>BDI:</v>
      </c>
      <c r="E3" s="112">
        <f>ORÇAMENTO!G3</f>
        <v>0.22</v>
      </c>
      <c r="F3" s="113"/>
      <c r="G3" s="7"/>
      <c r="H3" s="7"/>
    </row>
    <row r="4" spans="1:8" s="2" customFormat="1" ht="11.25">
      <c r="A4" s="74" t="str">
        <f>ORÇAMENTO!B4</f>
        <v>CPF/CNPJ:</v>
      </c>
      <c r="B4" s="75" t="str">
        <f>ORÇAMENTO!C4</f>
        <v>32.257.384/0001-28</v>
      </c>
      <c r="C4" s="75"/>
      <c r="D4" s="77"/>
      <c r="E4" s="112"/>
      <c r="F4" s="113"/>
      <c r="G4" s="7"/>
      <c r="H4" s="7"/>
    </row>
    <row r="5" spans="1:8" s="2" customFormat="1" ht="11.25">
      <c r="A5" s="74" t="str">
        <f>ORÇAMENTO!B5</f>
        <v>LOCALIZAÇÃO:</v>
      </c>
      <c r="B5" s="75" t="str">
        <f>ORÇAMENTO!C5</f>
        <v>Rodovia Estadual SC-416, São Roque - Timbó/SC</v>
      </c>
      <c r="C5" s="75"/>
      <c r="D5" s="76"/>
      <c r="E5" s="77"/>
      <c r="F5" s="78"/>
      <c r="G5" s="7"/>
      <c r="H5" s="7"/>
    </row>
    <row r="6" spans="1:8" s="2" customFormat="1" ht="12" thickBot="1">
      <c r="A6" s="79"/>
      <c r="B6" s="75"/>
      <c r="C6" s="75"/>
      <c r="D6" s="75"/>
      <c r="E6" s="75"/>
      <c r="F6" s="114"/>
      <c r="G6" s="7"/>
      <c r="H6" s="7"/>
    </row>
    <row r="7" spans="1:6" ht="16.5" thickBot="1">
      <c r="A7" s="426" t="s">
        <v>18</v>
      </c>
      <c r="B7" s="427"/>
      <c r="C7" s="427"/>
      <c r="D7" s="427"/>
      <c r="E7" s="427"/>
      <c r="F7" s="428"/>
    </row>
    <row r="8" spans="1:6" ht="21">
      <c r="A8" s="80" t="s">
        <v>0</v>
      </c>
      <c r="B8" s="81" t="s">
        <v>3</v>
      </c>
      <c r="C8" s="82" t="s">
        <v>19</v>
      </c>
      <c r="D8" s="82" t="s">
        <v>20</v>
      </c>
      <c r="E8" s="82" t="s">
        <v>21</v>
      </c>
      <c r="F8" s="83" t="s">
        <v>22</v>
      </c>
    </row>
    <row r="9" spans="1:6" ht="11.25">
      <c r="A9" s="14">
        <v>1</v>
      </c>
      <c r="B9" s="15" t="s">
        <v>23</v>
      </c>
      <c r="C9" s="16">
        <v>0.038</v>
      </c>
      <c r="D9" s="16">
        <v>0.0401</v>
      </c>
      <c r="E9" s="16">
        <v>0.0467</v>
      </c>
      <c r="F9" s="17">
        <v>0.0401</v>
      </c>
    </row>
    <row r="10" spans="1:6" ht="11.25">
      <c r="A10" s="14">
        <v>2</v>
      </c>
      <c r="B10" s="15" t="s">
        <v>24</v>
      </c>
      <c r="C10" s="16">
        <v>0.0032</v>
      </c>
      <c r="D10" s="16">
        <v>0.004</v>
      </c>
      <c r="E10" s="16">
        <v>0.0074</v>
      </c>
      <c r="F10" s="17">
        <v>0.004</v>
      </c>
    </row>
    <row r="11" spans="1:6" ht="11.25">
      <c r="A11" s="14">
        <v>3</v>
      </c>
      <c r="B11" s="15" t="s">
        <v>25</v>
      </c>
      <c r="C11" s="16">
        <v>0.005</v>
      </c>
      <c r="D11" s="16">
        <v>0.005600000000000001</v>
      </c>
      <c r="E11" s="16">
        <v>0.0097</v>
      </c>
      <c r="F11" s="17">
        <v>0.005600000000000001</v>
      </c>
    </row>
    <row r="12" spans="1:6" ht="11.25">
      <c r="A12" s="14">
        <v>4</v>
      </c>
      <c r="B12" s="15" t="s">
        <v>26</v>
      </c>
      <c r="C12" s="16">
        <v>0.0102</v>
      </c>
      <c r="D12" s="16">
        <v>0.0111</v>
      </c>
      <c r="E12" s="16">
        <v>0.0121</v>
      </c>
      <c r="F12" s="17">
        <v>0.0111</v>
      </c>
    </row>
    <row r="13" spans="1:6" ht="11.25">
      <c r="A13" s="14">
        <v>5</v>
      </c>
      <c r="B13" s="15" t="s">
        <v>27</v>
      </c>
      <c r="C13" s="16">
        <v>0.0664</v>
      </c>
      <c r="D13" s="16">
        <v>0.073</v>
      </c>
      <c r="E13" s="16">
        <v>0.08689999999999999</v>
      </c>
      <c r="F13" s="17">
        <v>0.073</v>
      </c>
    </row>
    <row r="14" spans="1:6" ht="11.25">
      <c r="A14" s="14">
        <v>6</v>
      </c>
      <c r="B14" s="15" t="s">
        <v>28</v>
      </c>
      <c r="C14" s="16">
        <v>0.0765</v>
      </c>
      <c r="D14" s="16">
        <v>0.132</v>
      </c>
      <c r="E14" s="16">
        <v>0.1875</v>
      </c>
      <c r="F14" s="17">
        <v>0.0665</v>
      </c>
    </row>
    <row r="15" spans="1:6" ht="11.25">
      <c r="A15" s="18" t="s">
        <v>29</v>
      </c>
      <c r="B15" s="19" t="s">
        <v>30</v>
      </c>
      <c r="C15" s="20">
        <v>0.006500000000000001</v>
      </c>
      <c r="D15" s="20">
        <v>0.006500000000000001</v>
      </c>
      <c r="E15" s="20">
        <v>0.006500000000000001</v>
      </c>
      <c r="F15" s="21">
        <v>0.006500000000000001</v>
      </c>
    </row>
    <row r="16" spans="1:6" ht="11.25">
      <c r="A16" s="18" t="s">
        <v>31</v>
      </c>
      <c r="B16" s="19" t="s">
        <v>32</v>
      </c>
      <c r="C16" s="20">
        <v>0.03</v>
      </c>
      <c r="D16" s="20">
        <v>0.03</v>
      </c>
      <c r="E16" s="20">
        <v>0.03</v>
      </c>
      <c r="F16" s="21">
        <v>0.03</v>
      </c>
    </row>
    <row r="17" spans="1:10" ht="11.25">
      <c r="A17" s="18" t="s">
        <v>33</v>
      </c>
      <c r="B17" s="19" t="s">
        <v>34</v>
      </c>
      <c r="C17" s="20">
        <v>0.02</v>
      </c>
      <c r="D17" s="20">
        <v>0.035</v>
      </c>
      <c r="E17" s="20">
        <v>0.05</v>
      </c>
      <c r="F17" s="21">
        <v>0.03</v>
      </c>
      <c r="G17" s="22"/>
      <c r="H17" s="22"/>
      <c r="I17" s="22"/>
      <c r="J17" s="22"/>
    </row>
    <row r="18" spans="1:10" ht="11.25">
      <c r="A18" s="18" t="s">
        <v>35</v>
      </c>
      <c r="B18" s="19" t="s">
        <v>36</v>
      </c>
      <c r="C18" s="20">
        <v>0.02</v>
      </c>
      <c r="D18" s="20">
        <v>0.0325</v>
      </c>
      <c r="E18" s="20">
        <v>0.045</v>
      </c>
      <c r="F18" s="21">
        <v>0</v>
      </c>
      <c r="G18" s="22"/>
      <c r="H18" s="22"/>
      <c r="I18" s="22"/>
      <c r="J18" s="22"/>
    </row>
    <row r="19" spans="1:10" ht="11.25">
      <c r="A19" s="23"/>
      <c r="B19" s="24"/>
      <c r="C19" s="25"/>
      <c r="D19" s="25"/>
      <c r="E19" s="25"/>
      <c r="F19" s="26"/>
      <c r="G19" s="27"/>
      <c r="H19" s="27"/>
      <c r="I19" s="27"/>
      <c r="J19" s="27"/>
    </row>
    <row r="20" spans="1:10" ht="11.25">
      <c r="A20" s="23"/>
      <c r="B20" s="24"/>
      <c r="C20" s="25"/>
      <c r="D20" s="25"/>
      <c r="E20" s="25"/>
      <c r="F20" s="26"/>
      <c r="G20" s="27"/>
      <c r="H20" s="27"/>
      <c r="I20" s="27"/>
      <c r="J20" s="27"/>
    </row>
    <row r="21" spans="1:10" ht="11.25">
      <c r="A21" s="23"/>
      <c r="B21" s="24"/>
      <c r="C21" s="25"/>
      <c r="D21" s="25"/>
      <c r="E21" s="25"/>
      <c r="F21" s="26"/>
      <c r="G21" s="27"/>
      <c r="H21" s="27"/>
      <c r="I21" s="27"/>
      <c r="J21" s="27"/>
    </row>
    <row r="22" spans="1:10" ht="11.25">
      <c r="A22" s="23"/>
      <c r="B22" s="24"/>
      <c r="C22" s="25"/>
      <c r="D22" s="25"/>
      <c r="E22" s="25"/>
      <c r="F22" s="26"/>
      <c r="G22" s="27"/>
      <c r="H22" s="27"/>
      <c r="I22" s="27"/>
      <c r="J22" s="27"/>
    </row>
    <row r="23" spans="1:10" ht="11.25">
      <c r="A23" s="23"/>
      <c r="B23" s="24"/>
      <c r="C23" s="25"/>
      <c r="D23" s="25"/>
      <c r="E23" s="25"/>
      <c r="F23" s="26"/>
      <c r="G23" s="27"/>
      <c r="H23" s="27"/>
      <c r="I23" s="27"/>
      <c r="J23" s="27"/>
    </row>
    <row r="24" spans="1:10" ht="11.25">
      <c r="A24" s="23"/>
      <c r="B24" s="24"/>
      <c r="C24" s="25"/>
      <c r="D24" s="25"/>
      <c r="E24" s="25"/>
      <c r="F24" s="26"/>
      <c r="G24" s="27"/>
      <c r="H24" s="27"/>
      <c r="I24" s="27"/>
      <c r="J24" s="27"/>
    </row>
    <row r="25" spans="1:10" ht="11.25">
      <c r="A25" s="23"/>
      <c r="B25" s="36"/>
      <c r="C25" s="36"/>
      <c r="D25" s="25"/>
      <c r="E25" s="25"/>
      <c r="F25" s="26"/>
      <c r="G25" s="27"/>
      <c r="H25" s="27"/>
      <c r="I25" s="27"/>
      <c r="J25" s="27"/>
    </row>
    <row r="26" spans="1:10" ht="11.25">
      <c r="A26" s="23"/>
      <c r="B26" s="29" t="s">
        <v>37</v>
      </c>
      <c r="C26" s="30">
        <v>0.22</v>
      </c>
      <c r="D26" s="25"/>
      <c r="E26" s="25"/>
      <c r="F26" s="26"/>
      <c r="G26" s="27"/>
      <c r="H26" s="27"/>
      <c r="I26" s="27"/>
      <c r="J26" s="27"/>
    </row>
    <row r="27" spans="1:10" ht="11.25">
      <c r="A27" s="23"/>
      <c r="B27" s="31"/>
      <c r="C27" s="25"/>
      <c r="D27" s="25"/>
      <c r="E27" s="25"/>
      <c r="F27" s="26"/>
      <c r="G27" s="27"/>
      <c r="H27" s="28"/>
      <c r="I27" s="28"/>
      <c r="J27" s="28"/>
    </row>
    <row r="28" spans="1:10" ht="11.25">
      <c r="A28" s="32" t="s">
        <v>38</v>
      </c>
      <c r="B28" s="33"/>
      <c r="C28" s="8"/>
      <c r="D28" s="8"/>
      <c r="E28" s="9"/>
      <c r="F28" s="10"/>
      <c r="G28" s="34"/>
      <c r="H28" s="34"/>
      <c r="I28" s="34"/>
      <c r="J28" s="34"/>
    </row>
    <row r="29" spans="1:10" ht="11.25">
      <c r="A29" s="35" t="str">
        <f>ORÇAMENTO!A431</f>
        <v>SINAPI SC - Não Desonerado: março/2021</v>
      </c>
      <c r="B29" s="33"/>
      <c r="C29" s="11"/>
      <c r="D29" s="11"/>
      <c r="E29" s="36"/>
      <c r="F29" s="37"/>
      <c r="G29" s="27"/>
      <c r="H29" s="27"/>
      <c r="I29" s="27"/>
      <c r="J29" s="27"/>
    </row>
    <row r="30" spans="1:10" ht="11.25">
      <c r="A30" s="35" t="str">
        <f>ORÇAMENTO!A432</f>
        <v>SICRO SC - Não Desonerado: outubro/2020</v>
      </c>
      <c r="B30" s="33"/>
      <c r="C30" s="12"/>
      <c r="D30" s="12"/>
      <c r="E30" s="36"/>
      <c r="F30" s="37"/>
      <c r="G30" s="27"/>
      <c r="H30" s="27"/>
      <c r="I30" s="27"/>
      <c r="J30" s="27"/>
    </row>
    <row r="31" spans="1:10" ht="11.25">
      <c r="A31" s="35"/>
      <c r="B31" s="33"/>
      <c r="C31" s="12"/>
      <c r="D31" s="12"/>
      <c r="E31" s="36"/>
      <c r="F31" s="37"/>
      <c r="G31" s="27"/>
      <c r="H31" s="27"/>
      <c r="I31" s="27"/>
      <c r="J31" s="27"/>
    </row>
    <row r="32" spans="1:10" ht="12" thickBot="1">
      <c r="A32" s="38"/>
      <c r="B32" s="39"/>
      <c r="C32" s="40"/>
      <c r="D32" s="40"/>
      <c r="E32" s="40"/>
      <c r="F32" s="41"/>
      <c r="G32" s="27"/>
      <c r="H32" s="27"/>
      <c r="I32" s="27"/>
      <c r="J32" s="27"/>
    </row>
    <row r="33" spans="1:10" ht="11.25">
      <c r="A33" s="42"/>
      <c r="B33" s="43"/>
      <c r="C33" s="44"/>
      <c r="D33" s="44"/>
      <c r="E33" s="44"/>
      <c r="F33" s="44"/>
      <c r="G33" s="27"/>
      <c r="H33" s="28"/>
      <c r="I33" s="28"/>
      <c r="J33" s="28"/>
    </row>
    <row r="34" spans="1:10" ht="11.25">
      <c r="A34" s="42"/>
      <c r="B34" s="43"/>
      <c r="C34" s="44"/>
      <c r="D34" s="44"/>
      <c r="E34" s="44"/>
      <c r="F34" s="44"/>
      <c r="G34" s="27"/>
      <c r="H34" s="28"/>
      <c r="I34" s="28"/>
      <c r="J34" s="28"/>
    </row>
    <row r="35" spans="1:10" ht="11.25">
      <c r="A35" s="42"/>
      <c r="B35" s="43"/>
      <c r="C35" s="44"/>
      <c r="D35" s="44"/>
      <c r="E35" s="44"/>
      <c r="F35" s="44"/>
      <c r="G35" s="27"/>
      <c r="H35" s="28"/>
      <c r="I35" s="28"/>
      <c r="J35" s="28"/>
    </row>
    <row r="36" spans="1:10" ht="11.25">
      <c r="A36" s="42"/>
      <c r="B36" s="43"/>
      <c r="C36" s="44"/>
      <c r="D36" s="44"/>
      <c r="E36" s="44"/>
      <c r="F36" s="44"/>
      <c r="G36" s="27"/>
      <c r="H36" s="27"/>
      <c r="I36" s="27"/>
      <c r="J36" s="27"/>
    </row>
    <row r="37" spans="1:10" ht="11.25">
      <c r="A37" s="42"/>
      <c r="B37" s="43"/>
      <c r="C37" s="44"/>
      <c r="D37" s="44"/>
      <c r="E37" s="44"/>
      <c r="F37" s="44"/>
      <c r="G37" s="27"/>
      <c r="H37" s="27"/>
      <c r="I37" s="27"/>
      <c r="J37" s="27"/>
    </row>
    <row r="38" spans="1:10" ht="11.25">
      <c r="A38" s="42"/>
      <c r="B38" s="43"/>
      <c r="C38" s="44"/>
      <c r="D38" s="44"/>
      <c r="E38" s="44"/>
      <c r="F38" s="44"/>
      <c r="G38" s="27"/>
      <c r="H38" s="27"/>
      <c r="I38" s="27"/>
      <c r="J38" s="27"/>
    </row>
    <row r="39" spans="1:10" ht="11.25">
      <c r="A39" s="42"/>
      <c r="B39" s="43"/>
      <c r="C39" s="44"/>
      <c r="D39" s="44"/>
      <c r="E39" s="44"/>
      <c r="F39" s="44"/>
      <c r="G39" s="27"/>
      <c r="H39" s="27"/>
      <c r="I39" s="27"/>
      <c r="J39" s="27"/>
    </row>
    <row r="40" spans="1:10" ht="11.25">
      <c r="A40" s="42"/>
      <c r="B40" s="43"/>
      <c r="C40" s="44"/>
      <c r="D40" s="44"/>
      <c r="E40" s="44"/>
      <c r="F40" s="44"/>
      <c r="G40" s="27"/>
      <c r="H40" s="27"/>
      <c r="I40" s="27"/>
      <c r="J40" s="27"/>
    </row>
    <row r="41" spans="1:10" ht="11.25">
      <c r="A41" s="42"/>
      <c r="B41" s="43"/>
      <c r="C41" s="44"/>
      <c r="D41" s="44"/>
      <c r="E41" s="44"/>
      <c r="F41" s="44"/>
      <c r="G41" s="27"/>
      <c r="H41" s="27"/>
      <c r="I41" s="27"/>
      <c r="J41" s="27"/>
    </row>
    <row r="42" spans="1:10" ht="11.25">
      <c r="A42" s="42"/>
      <c r="B42" s="43"/>
      <c r="C42" s="44"/>
      <c r="D42" s="44"/>
      <c r="E42" s="44"/>
      <c r="F42" s="44"/>
      <c r="G42" s="27"/>
      <c r="H42" s="27"/>
      <c r="I42" s="27"/>
      <c r="J42" s="27"/>
    </row>
    <row r="43" spans="1:10" ht="11.25">
      <c r="A43" s="42"/>
      <c r="B43" s="43"/>
      <c r="C43" s="44"/>
      <c r="D43" s="44"/>
      <c r="E43" s="44"/>
      <c r="F43" s="44"/>
      <c r="G43" s="27"/>
      <c r="H43" s="27"/>
      <c r="I43" s="27"/>
      <c r="J43" s="27"/>
    </row>
    <row r="44" spans="1:10" ht="11.25">
      <c r="A44" s="42"/>
      <c r="B44" s="43"/>
      <c r="C44" s="44"/>
      <c r="D44" s="44"/>
      <c r="E44" s="44"/>
      <c r="F44" s="44"/>
      <c r="G44" s="27"/>
      <c r="H44" s="27"/>
      <c r="I44" s="27"/>
      <c r="J44" s="27"/>
    </row>
    <row r="45" spans="1:10" ht="11.25">
      <c r="A45" s="42"/>
      <c r="B45" s="43"/>
      <c r="C45" s="44"/>
      <c r="D45" s="44"/>
      <c r="E45" s="44"/>
      <c r="F45" s="44"/>
      <c r="G45" s="27"/>
      <c r="H45" s="27"/>
      <c r="I45" s="27"/>
      <c r="J45" s="27"/>
    </row>
  </sheetData>
  <sheetProtection sheet="1" objects="1" scenarios="1"/>
  <mergeCells count="1">
    <mergeCell ref="A7:F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Angela Preuss</cp:lastModifiedBy>
  <cp:lastPrinted>2021-05-03T22:29:50Z</cp:lastPrinted>
  <dcterms:created xsi:type="dcterms:W3CDTF">2020-04-24T12:54:53Z</dcterms:created>
  <dcterms:modified xsi:type="dcterms:W3CDTF">2021-09-14T21:40:34Z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